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Krill\Desktop\Офис\Прайсы\"/>
    </mc:Choice>
  </mc:AlternateContent>
  <bookViews>
    <workbookView xWindow="0" yWindow="0" windowWidth="20265" windowHeight="7830"/>
  </bookViews>
  <sheets>
    <sheet name="Лист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G128" i="1" l="1"/>
  <c r="G129" i="1"/>
  <c r="G130" i="1"/>
  <c r="L130" i="1" s="1"/>
  <c r="G131" i="1"/>
  <c r="L131" i="1" s="1"/>
  <c r="G132" i="1"/>
  <c r="G133" i="1"/>
  <c r="G134" i="1"/>
  <c r="L134" i="1" s="1"/>
  <c r="G135" i="1"/>
  <c r="L135" i="1" s="1"/>
  <c r="G136" i="1"/>
  <c r="G137" i="1"/>
  <c r="G138" i="1"/>
  <c r="G139" i="1"/>
  <c r="L139" i="1" s="1"/>
  <c r="G140" i="1"/>
  <c r="G141" i="1"/>
  <c r="G142" i="1"/>
  <c r="G143" i="1"/>
  <c r="L143" i="1" s="1"/>
  <c r="G127" i="1"/>
  <c r="G100" i="1"/>
  <c r="G101" i="1"/>
  <c r="G102" i="1"/>
  <c r="G103" i="1"/>
  <c r="G104" i="1"/>
  <c r="G105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25" i="1"/>
  <c r="G99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70" i="1"/>
  <c r="G57" i="1"/>
  <c r="G58" i="1"/>
  <c r="G59" i="1"/>
  <c r="G60" i="1"/>
  <c r="G61" i="1"/>
  <c r="G62" i="1"/>
  <c r="G63" i="1"/>
  <c r="G64" i="1"/>
  <c r="G65" i="1"/>
  <c r="G66" i="1"/>
  <c r="G67" i="1"/>
  <c r="G68" i="1"/>
  <c r="G56" i="1"/>
  <c r="G35" i="1"/>
  <c r="G36" i="1"/>
  <c r="G37" i="1"/>
  <c r="G38" i="1"/>
  <c r="L38" i="1" s="1"/>
  <c r="G39" i="1"/>
  <c r="G40" i="1"/>
  <c r="G41" i="1"/>
  <c r="G42" i="1"/>
  <c r="L42" i="1" s="1"/>
  <c r="G43" i="1"/>
  <c r="G44" i="1"/>
  <c r="G45" i="1"/>
  <c r="G46" i="1"/>
  <c r="L46" i="1" s="1"/>
  <c r="G47" i="1"/>
  <c r="G48" i="1"/>
  <c r="G49" i="1"/>
  <c r="G50" i="1"/>
  <c r="L50" i="1" s="1"/>
  <c r="G51" i="1"/>
  <c r="G52" i="1"/>
  <c r="G53" i="1"/>
  <c r="G54" i="1"/>
  <c r="L54" i="1" s="1"/>
  <c r="G34" i="1"/>
  <c r="G32" i="1"/>
  <c r="G24" i="1"/>
  <c r="G25" i="1"/>
  <c r="G26" i="1"/>
  <c r="G27" i="1"/>
  <c r="L27" i="1" s="1"/>
  <c r="G28" i="1"/>
  <c r="G29" i="1"/>
  <c r="G30" i="1"/>
  <c r="G31" i="1"/>
  <c r="L31" i="1" s="1"/>
  <c r="G23" i="1"/>
  <c r="G12" i="1"/>
  <c r="G13" i="1"/>
  <c r="G14" i="1"/>
  <c r="G15" i="1"/>
  <c r="L15" i="1" s="1"/>
  <c r="G16" i="1"/>
  <c r="G17" i="1"/>
  <c r="G18" i="1"/>
  <c r="G19" i="1"/>
  <c r="L19" i="1" s="1"/>
  <c r="G20" i="1"/>
  <c r="G21" i="1"/>
  <c r="G11" i="1"/>
  <c r="L128" i="1"/>
  <c r="N128" i="1"/>
  <c r="P128" i="1"/>
  <c r="L129" i="1"/>
  <c r="N129" i="1"/>
  <c r="P129" i="1"/>
  <c r="N130" i="1"/>
  <c r="P130" i="1"/>
  <c r="N131" i="1"/>
  <c r="P131" i="1"/>
  <c r="L132" i="1"/>
  <c r="N132" i="1"/>
  <c r="P132" i="1"/>
  <c r="L133" i="1"/>
  <c r="N133" i="1"/>
  <c r="P133" i="1"/>
  <c r="N134" i="1"/>
  <c r="P134" i="1"/>
  <c r="N135" i="1"/>
  <c r="P135" i="1"/>
  <c r="L136" i="1"/>
  <c r="N136" i="1"/>
  <c r="P136" i="1"/>
  <c r="L137" i="1"/>
  <c r="N137" i="1"/>
  <c r="P137" i="1"/>
  <c r="L138" i="1"/>
  <c r="N138" i="1"/>
  <c r="P138" i="1"/>
  <c r="N139" i="1"/>
  <c r="P139" i="1"/>
  <c r="L140" i="1"/>
  <c r="N140" i="1"/>
  <c r="P140" i="1"/>
  <c r="L141" i="1"/>
  <c r="N141" i="1"/>
  <c r="P141" i="1"/>
  <c r="L142" i="1"/>
  <c r="N142" i="1"/>
  <c r="P142" i="1"/>
  <c r="N143" i="1"/>
  <c r="P143" i="1"/>
  <c r="L144" i="1"/>
  <c r="N144" i="1"/>
  <c r="P144" i="1"/>
  <c r="P127" i="1"/>
  <c r="N127" i="1"/>
  <c r="L127" i="1"/>
  <c r="L100" i="1"/>
  <c r="N100" i="1"/>
  <c r="P100" i="1"/>
  <c r="L101" i="1"/>
  <c r="N101" i="1"/>
  <c r="P101" i="1"/>
  <c r="L102" i="1"/>
  <c r="N102" i="1"/>
  <c r="P102" i="1"/>
  <c r="L103" i="1"/>
  <c r="N103" i="1"/>
  <c r="P103" i="1"/>
  <c r="L104" i="1"/>
  <c r="N104" i="1"/>
  <c r="P104" i="1"/>
  <c r="L105" i="1"/>
  <c r="N105" i="1"/>
  <c r="P105" i="1"/>
  <c r="L106" i="1"/>
  <c r="N106" i="1"/>
  <c r="P106" i="1"/>
  <c r="L107" i="1"/>
  <c r="N107" i="1"/>
  <c r="P107" i="1"/>
  <c r="L108" i="1"/>
  <c r="N108" i="1"/>
  <c r="P108" i="1"/>
  <c r="L109" i="1"/>
  <c r="N109" i="1"/>
  <c r="P109" i="1"/>
  <c r="L110" i="1"/>
  <c r="N110" i="1"/>
  <c r="P110" i="1"/>
  <c r="L111" i="1"/>
  <c r="N111" i="1"/>
  <c r="P111" i="1"/>
  <c r="L112" i="1"/>
  <c r="N112" i="1"/>
  <c r="P112" i="1"/>
  <c r="L113" i="1"/>
  <c r="N113" i="1"/>
  <c r="P113" i="1"/>
  <c r="L114" i="1"/>
  <c r="N114" i="1"/>
  <c r="P114" i="1"/>
  <c r="L115" i="1"/>
  <c r="N115" i="1"/>
  <c r="P115" i="1"/>
  <c r="L116" i="1"/>
  <c r="N116" i="1"/>
  <c r="P116" i="1"/>
  <c r="L117" i="1"/>
  <c r="N117" i="1"/>
  <c r="P117" i="1"/>
  <c r="L118" i="1"/>
  <c r="N118" i="1"/>
  <c r="P118" i="1"/>
  <c r="L119" i="1"/>
  <c r="N119" i="1"/>
  <c r="P119" i="1"/>
  <c r="L120" i="1"/>
  <c r="N120" i="1"/>
  <c r="P120" i="1"/>
  <c r="L121" i="1"/>
  <c r="N121" i="1"/>
  <c r="P121" i="1"/>
  <c r="L122" i="1"/>
  <c r="N122" i="1"/>
  <c r="P122" i="1"/>
  <c r="L123" i="1"/>
  <c r="N123" i="1"/>
  <c r="P123" i="1"/>
  <c r="L124" i="1"/>
  <c r="N124" i="1"/>
  <c r="P124" i="1"/>
  <c r="L125" i="1"/>
  <c r="N125" i="1"/>
  <c r="P125" i="1"/>
  <c r="P99" i="1"/>
  <c r="N99" i="1"/>
  <c r="L99" i="1"/>
  <c r="L71" i="1"/>
  <c r="N71" i="1"/>
  <c r="P71" i="1"/>
  <c r="L72" i="1"/>
  <c r="N72" i="1"/>
  <c r="P72" i="1"/>
  <c r="L73" i="1"/>
  <c r="N73" i="1"/>
  <c r="P73" i="1"/>
  <c r="L74" i="1"/>
  <c r="N74" i="1"/>
  <c r="P74" i="1"/>
  <c r="L75" i="1"/>
  <c r="N75" i="1"/>
  <c r="P75" i="1"/>
  <c r="L76" i="1"/>
  <c r="N76" i="1"/>
  <c r="P76" i="1"/>
  <c r="L77" i="1"/>
  <c r="N77" i="1"/>
  <c r="P77" i="1"/>
  <c r="L78" i="1"/>
  <c r="N78" i="1"/>
  <c r="P78" i="1"/>
  <c r="L79" i="1"/>
  <c r="N79" i="1"/>
  <c r="P79" i="1"/>
  <c r="L80" i="1"/>
  <c r="N80" i="1"/>
  <c r="P80" i="1"/>
  <c r="L81" i="1"/>
  <c r="N81" i="1"/>
  <c r="P81" i="1"/>
  <c r="L82" i="1"/>
  <c r="N82" i="1"/>
  <c r="P82" i="1"/>
  <c r="L83" i="1"/>
  <c r="N83" i="1"/>
  <c r="P83" i="1"/>
  <c r="L84" i="1"/>
  <c r="N84" i="1"/>
  <c r="P84" i="1"/>
  <c r="L85" i="1"/>
  <c r="N85" i="1"/>
  <c r="P85" i="1"/>
  <c r="L86" i="1"/>
  <c r="N86" i="1"/>
  <c r="P86" i="1"/>
  <c r="L87" i="1"/>
  <c r="N87" i="1"/>
  <c r="P87" i="1"/>
  <c r="L88" i="1"/>
  <c r="N88" i="1"/>
  <c r="P88" i="1"/>
  <c r="L89" i="1"/>
  <c r="N89" i="1"/>
  <c r="P89" i="1"/>
  <c r="L90" i="1"/>
  <c r="N90" i="1"/>
  <c r="P90" i="1"/>
  <c r="L91" i="1"/>
  <c r="N91" i="1"/>
  <c r="P91" i="1"/>
  <c r="L92" i="1"/>
  <c r="N92" i="1"/>
  <c r="P92" i="1"/>
  <c r="L93" i="1"/>
  <c r="N93" i="1"/>
  <c r="P93" i="1"/>
  <c r="L94" i="1"/>
  <c r="N94" i="1"/>
  <c r="P94" i="1"/>
  <c r="L95" i="1"/>
  <c r="N95" i="1"/>
  <c r="P95" i="1"/>
  <c r="L96" i="1"/>
  <c r="N96" i="1"/>
  <c r="P96" i="1"/>
  <c r="L97" i="1"/>
  <c r="N97" i="1"/>
  <c r="P97" i="1"/>
  <c r="P70" i="1"/>
  <c r="N70" i="1"/>
  <c r="L70" i="1"/>
  <c r="L57" i="1"/>
  <c r="N57" i="1"/>
  <c r="P57" i="1"/>
  <c r="L58" i="1"/>
  <c r="N58" i="1"/>
  <c r="P58" i="1"/>
  <c r="L59" i="1"/>
  <c r="N59" i="1"/>
  <c r="P59" i="1"/>
  <c r="L60" i="1"/>
  <c r="N60" i="1"/>
  <c r="P60" i="1"/>
  <c r="L61" i="1"/>
  <c r="N61" i="1"/>
  <c r="P61" i="1"/>
  <c r="L62" i="1"/>
  <c r="N62" i="1"/>
  <c r="P62" i="1"/>
  <c r="L63" i="1"/>
  <c r="N63" i="1"/>
  <c r="P63" i="1"/>
  <c r="L64" i="1"/>
  <c r="N64" i="1"/>
  <c r="P64" i="1"/>
  <c r="L65" i="1"/>
  <c r="N65" i="1"/>
  <c r="P65" i="1"/>
  <c r="L66" i="1"/>
  <c r="N66" i="1"/>
  <c r="P66" i="1"/>
  <c r="L67" i="1"/>
  <c r="N67" i="1"/>
  <c r="P67" i="1"/>
  <c r="L68" i="1"/>
  <c r="N68" i="1"/>
  <c r="P68" i="1"/>
  <c r="P56" i="1"/>
  <c r="N56" i="1"/>
  <c r="L56" i="1"/>
  <c r="L35" i="1"/>
  <c r="N35" i="1"/>
  <c r="P35" i="1"/>
  <c r="L36" i="1"/>
  <c r="N36" i="1"/>
  <c r="P36" i="1"/>
  <c r="L37" i="1"/>
  <c r="N37" i="1"/>
  <c r="P37" i="1"/>
  <c r="N38" i="1"/>
  <c r="P38" i="1"/>
  <c r="L39" i="1"/>
  <c r="N39" i="1"/>
  <c r="P39" i="1"/>
  <c r="L40" i="1"/>
  <c r="N40" i="1"/>
  <c r="P40" i="1"/>
  <c r="L41" i="1"/>
  <c r="N41" i="1"/>
  <c r="P41" i="1"/>
  <c r="N42" i="1"/>
  <c r="P42" i="1"/>
  <c r="L43" i="1"/>
  <c r="N43" i="1"/>
  <c r="P43" i="1"/>
  <c r="L44" i="1"/>
  <c r="N44" i="1"/>
  <c r="P44" i="1"/>
  <c r="L45" i="1"/>
  <c r="N45" i="1"/>
  <c r="P45" i="1"/>
  <c r="N46" i="1"/>
  <c r="P46" i="1"/>
  <c r="L47" i="1"/>
  <c r="N47" i="1"/>
  <c r="P47" i="1"/>
  <c r="L48" i="1"/>
  <c r="N48" i="1"/>
  <c r="P48" i="1"/>
  <c r="L49" i="1"/>
  <c r="N49" i="1"/>
  <c r="P49" i="1"/>
  <c r="N50" i="1"/>
  <c r="P50" i="1"/>
  <c r="L51" i="1"/>
  <c r="N51" i="1"/>
  <c r="P51" i="1"/>
  <c r="L52" i="1"/>
  <c r="N52" i="1"/>
  <c r="P52" i="1"/>
  <c r="L53" i="1"/>
  <c r="N53" i="1"/>
  <c r="P53" i="1"/>
  <c r="N54" i="1"/>
  <c r="P54" i="1"/>
  <c r="P34" i="1"/>
  <c r="N34" i="1"/>
  <c r="L34" i="1"/>
  <c r="L24" i="1"/>
  <c r="N24" i="1"/>
  <c r="P24" i="1"/>
  <c r="L25" i="1"/>
  <c r="N25" i="1"/>
  <c r="P25" i="1"/>
  <c r="L26" i="1"/>
  <c r="N26" i="1"/>
  <c r="P26" i="1"/>
  <c r="N27" i="1"/>
  <c r="P27" i="1"/>
  <c r="L28" i="1"/>
  <c r="N28" i="1"/>
  <c r="P28" i="1"/>
  <c r="L29" i="1"/>
  <c r="N29" i="1"/>
  <c r="P29" i="1"/>
  <c r="L30" i="1"/>
  <c r="N30" i="1"/>
  <c r="P30" i="1"/>
  <c r="N31" i="1"/>
  <c r="P31" i="1"/>
  <c r="L32" i="1"/>
  <c r="N32" i="1"/>
  <c r="P32" i="1"/>
  <c r="P23" i="1"/>
  <c r="N23" i="1"/>
  <c r="L23" i="1"/>
  <c r="N15" i="1"/>
  <c r="P15" i="1"/>
  <c r="L16" i="1"/>
  <c r="N16" i="1"/>
  <c r="P16" i="1"/>
  <c r="L17" i="1"/>
  <c r="N17" i="1"/>
  <c r="P17" i="1"/>
  <c r="L18" i="1"/>
  <c r="N18" i="1"/>
  <c r="P18" i="1"/>
  <c r="N19" i="1"/>
  <c r="P19" i="1"/>
  <c r="L20" i="1"/>
  <c r="N20" i="1"/>
  <c r="P20" i="1"/>
  <c r="L21" i="1"/>
  <c r="N21" i="1"/>
  <c r="P21" i="1"/>
  <c r="L12" i="1"/>
  <c r="N12" i="1"/>
  <c r="P12" i="1"/>
  <c r="L13" i="1"/>
  <c r="N13" i="1"/>
  <c r="P13" i="1"/>
  <c r="L14" i="1"/>
  <c r="N14" i="1"/>
  <c r="P14" i="1"/>
  <c r="P11" i="1"/>
  <c r="N11" i="1"/>
  <c r="L11" i="1"/>
  <c r="Q127" i="1"/>
  <c r="Q128" i="1"/>
  <c r="Q129" i="1"/>
  <c r="Q130" i="1"/>
  <c r="Q131" i="1"/>
  <c r="Q132" i="1"/>
  <c r="Q133" i="1"/>
  <c r="Q134" i="1"/>
  <c r="Q135" i="1"/>
  <c r="Q136" i="1"/>
  <c r="Q137" i="1"/>
  <c r="Q138" i="1"/>
  <c r="Q139" i="1"/>
  <c r="Q140" i="1"/>
  <c r="Q141" i="1"/>
  <c r="Q142" i="1"/>
  <c r="Q143" i="1"/>
  <c r="Q144" i="1"/>
  <c r="Q99" i="1"/>
  <c r="Q100" i="1"/>
  <c r="Q101" i="1"/>
  <c r="Q102" i="1"/>
  <c r="Q103" i="1"/>
  <c r="Q104" i="1"/>
  <c r="Q105" i="1"/>
  <c r="Q106" i="1"/>
  <c r="Q107" i="1"/>
  <c r="Q108" i="1"/>
  <c r="Q109" i="1"/>
  <c r="Q110" i="1"/>
  <c r="Q111" i="1"/>
  <c r="Q112" i="1"/>
  <c r="Q113" i="1"/>
  <c r="Q114" i="1"/>
  <c r="Q115" i="1"/>
  <c r="Q116" i="1"/>
  <c r="Q117" i="1"/>
  <c r="Q118" i="1"/>
  <c r="Q119" i="1"/>
  <c r="Q120" i="1"/>
  <c r="Q121" i="1"/>
  <c r="Q122" i="1"/>
  <c r="Q123" i="1"/>
  <c r="Q124" i="1"/>
  <c r="Q125" i="1"/>
  <c r="Q70" i="1"/>
  <c r="Q71" i="1"/>
  <c r="Q72" i="1"/>
  <c r="Q73" i="1"/>
  <c r="Q74" i="1"/>
  <c r="Q75" i="1"/>
  <c r="Q76" i="1"/>
  <c r="Q77" i="1"/>
  <c r="Q78" i="1"/>
  <c r="Q79" i="1"/>
  <c r="Q80" i="1"/>
  <c r="Q81" i="1"/>
  <c r="Q82" i="1"/>
  <c r="Q83" i="1"/>
  <c r="Q84" i="1"/>
  <c r="Q85" i="1"/>
  <c r="Q86" i="1"/>
  <c r="Q87" i="1"/>
  <c r="Q88" i="1"/>
  <c r="Q89" i="1"/>
  <c r="Q90" i="1"/>
  <c r="Q91" i="1"/>
  <c r="Q92" i="1"/>
  <c r="Q93" i="1"/>
  <c r="Q94" i="1"/>
  <c r="Q95" i="1"/>
  <c r="Q96" i="1"/>
  <c r="Q97" i="1"/>
  <c r="Q56" i="1"/>
  <c r="Q57" i="1"/>
  <c r="Q58" i="1"/>
  <c r="Q59" i="1"/>
  <c r="Q60" i="1"/>
  <c r="Q61" i="1"/>
  <c r="Q62" i="1"/>
  <c r="Q63" i="1"/>
  <c r="Q64" i="1"/>
  <c r="Q65" i="1"/>
  <c r="Q66" i="1"/>
  <c r="Q67" i="1"/>
  <c r="Q68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24" i="1"/>
  <c r="Q25" i="1"/>
  <c r="Q26" i="1"/>
  <c r="Q27" i="1"/>
  <c r="Q28" i="1"/>
  <c r="Q29" i="1"/>
  <c r="Q30" i="1"/>
  <c r="Q31" i="1"/>
  <c r="Q32" i="1"/>
  <c r="Q23" i="1"/>
  <c r="Q12" i="1"/>
  <c r="Q13" i="1"/>
  <c r="Q14" i="1"/>
  <c r="Q15" i="1"/>
  <c r="Q16" i="1"/>
  <c r="Q17" i="1"/>
  <c r="Q18" i="1"/>
  <c r="Q19" i="1"/>
  <c r="Q20" i="1"/>
  <c r="Q21" i="1"/>
  <c r="Q11" i="1"/>
  <c r="H15" i="1" l="1"/>
  <c r="H129" i="1" l="1"/>
  <c r="H130" i="1"/>
  <c r="H131" i="1"/>
  <c r="H132" i="1"/>
  <c r="H133" i="1"/>
  <c r="H134" i="1"/>
  <c r="H135" i="1"/>
  <c r="H136" i="1"/>
  <c r="H137" i="1"/>
  <c r="H138" i="1"/>
  <c r="H139" i="1"/>
  <c r="H140" i="1"/>
  <c r="H141" i="1"/>
  <c r="H142" i="1"/>
  <c r="H143" i="1"/>
  <c r="H128" i="1"/>
  <c r="H127" i="1"/>
  <c r="H101" i="1"/>
  <c r="H102" i="1"/>
  <c r="H103" i="1"/>
  <c r="H104" i="1"/>
  <c r="H105" i="1"/>
  <c r="H106" i="1"/>
  <c r="H107" i="1"/>
  <c r="H108" i="1"/>
  <c r="H109" i="1"/>
  <c r="H110" i="1"/>
  <c r="H111" i="1"/>
  <c r="H112" i="1"/>
  <c r="H113" i="1"/>
  <c r="H114" i="1"/>
  <c r="H115" i="1"/>
  <c r="H116" i="1"/>
  <c r="H117" i="1"/>
  <c r="H118" i="1"/>
  <c r="H119" i="1"/>
  <c r="H120" i="1"/>
  <c r="H121" i="1"/>
  <c r="H122" i="1"/>
  <c r="H123" i="1"/>
  <c r="H124" i="1"/>
  <c r="H125" i="1"/>
  <c r="H100" i="1"/>
  <c r="H99" i="1"/>
  <c r="H72" i="1"/>
  <c r="H73" i="1"/>
  <c r="H74" i="1"/>
  <c r="H75" i="1"/>
  <c r="H76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71" i="1"/>
  <c r="H70" i="1"/>
  <c r="H68" i="1"/>
  <c r="H67" i="1"/>
  <c r="H66" i="1"/>
  <c r="H65" i="1"/>
  <c r="H64" i="1"/>
  <c r="H63" i="1"/>
  <c r="H62" i="1"/>
  <c r="H61" i="1"/>
  <c r="H60" i="1"/>
  <c r="H59" i="1"/>
  <c r="H58" i="1"/>
  <c r="H57" i="1"/>
  <c r="H56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35" i="1"/>
  <c r="H34" i="1"/>
  <c r="H32" i="1"/>
  <c r="H31" i="1"/>
  <c r="H30" i="1"/>
  <c r="H29" i="1"/>
  <c r="H28" i="1"/>
  <c r="H27" i="1"/>
  <c r="H26" i="1"/>
  <c r="H25" i="1"/>
  <c r="H24" i="1"/>
  <c r="H23" i="1"/>
  <c r="H21" i="1"/>
  <c r="H20" i="1"/>
  <c r="H19" i="1"/>
  <c r="H18" i="1"/>
  <c r="H17" i="1"/>
  <c r="H16" i="1"/>
  <c r="H14" i="1"/>
  <c r="H13" i="1"/>
  <c r="H12" i="1"/>
  <c r="H11" i="1"/>
  <c r="Q1" i="1" l="1"/>
  <c r="O145" i="1" s="1"/>
  <c r="M1" i="1" l="1"/>
  <c r="D145" i="1" s="1"/>
  <c r="O1" i="1"/>
  <c r="F145" i="1" s="1"/>
</calcChain>
</file>

<file path=xl/sharedStrings.xml><?xml version="1.0" encoding="utf-8"?>
<sst xmlns="http://schemas.openxmlformats.org/spreadsheetml/2006/main" count="409" uniqueCount="267">
  <si>
    <t>Видео</t>
  </si>
  <si>
    <t>Изделие</t>
  </si>
  <si>
    <t>Эффект</t>
  </si>
  <si>
    <t>Цена за шт.</t>
  </si>
  <si>
    <t>Шар пиротехнический 2.5"</t>
  </si>
  <si>
    <t>Brocade with crackling pistil</t>
  </si>
  <si>
    <t>https://youtu.be/j7n4WV5Qq0U</t>
  </si>
  <si>
    <t>Red peony with time rain pistil</t>
  </si>
  <si>
    <t>https://youtu.be/PK17rK52WJs</t>
  </si>
  <si>
    <t>Brocade with green strobe pistil</t>
  </si>
  <si>
    <t>https://youtu.be/4df-PjkWqFA</t>
  </si>
  <si>
    <t>Red wave with strobe pistil</t>
  </si>
  <si>
    <t>https://youtu.be/398Muuf70rs</t>
  </si>
  <si>
    <t>Red to green peony</t>
  </si>
  <si>
    <t>https://youtu.be/KwY_WYJuAaM</t>
  </si>
  <si>
    <t>Time rain with time rain pistil</t>
  </si>
  <si>
    <t>https://youtu.be/dfqnuKtLBIA</t>
  </si>
  <si>
    <t>Multicolor penoy to chry</t>
  </si>
  <si>
    <t>https://youtu.be/JxVU6RunLbE</t>
  </si>
  <si>
    <t>Chry to color</t>
  </si>
  <si>
    <t>https://youtu.be/NE3HxrweQ2Y</t>
  </si>
  <si>
    <t>Silver wave to purple</t>
  </si>
  <si>
    <t>https://youtu.be/VTb-V6NL3Uc</t>
  </si>
  <si>
    <t>Chrys first to red</t>
  </si>
  <si>
    <t>https://youtu.be/l6KFzs09214</t>
  </si>
  <si>
    <t>White strobe</t>
  </si>
  <si>
    <t>https://youtu.be/GhHAk008kOE</t>
  </si>
  <si>
    <t>Шар пиротехнический 3.0"</t>
  </si>
  <si>
    <t>Red Wave</t>
  </si>
  <si>
    <t>https://youtu.be/0oF7NqF6924</t>
  </si>
  <si>
    <t>Green Wave</t>
  </si>
  <si>
    <t>https://youtu.be/ut_XkHlLNRg</t>
  </si>
  <si>
    <t>Brocade to blue</t>
  </si>
  <si>
    <t>https://youtu.be/J7EnowCffgI</t>
  </si>
  <si>
    <t>Green strobe</t>
  </si>
  <si>
    <t>https://youtu.be/tY5GjKHlegg</t>
  </si>
  <si>
    <t>https://youtu.be/H0cc5j0Y8do</t>
  </si>
  <si>
    <t>Blue Wave</t>
  </si>
  <si>
    <t>https://youtu.be/EVV3LE0DNe0</t>
  </si>
  <si>
    <t>Coconut pistil and blue peony</t>
  </si>
  <si>
    <t>https://youtu.be/ExpR0MtrpKk</t>
  </si>
  <si>
    <t>Brocade with red strobe pistil</t>
  </si>
  <si>
    <t>https://youtu.be/zFLjIKdVmIQ</t>
  </si>
  <si>
    <t>Purple Wave</t>
  </si>
  <si>
    <t>https://youtu.be/6PrO3eaYp24</t>
  </si>
  <si>
    <t>Coconut pistil and purple peony</t>
  </si>
  <si>
    <t>https://youtu.be/sYn7JOFH-3M</t>
  </si>
  <si>
    <t>Шар пиротехнический 4.0"</t>
  </si>
  <si>
    <t>Coconut pistil and red peony</t>
  </si>
  <si>
    <t>Red strobe</t>
  </si>
  <si>
    <t>Brocade to white wave</t>
  </si>
  <si>
    <t>Golden willow</t>
  </si>
  <si>
    <t>Brocade flower crown</t>
  </si>
  <si>
    <t>Brocade crown to red strobe w/ red strobe pistil</t>
  </si>
  <si>
    <t>Coconut pistil and green peony</t>
  </si>
  <si>
    <t>https://youtu.be/yOLBeZQVvug</t>
  </si>
  <si>
    <t>Blue to white strobe</t>
  </si>
  <si>
    <t>https://youtu.be/0gpy9Kx2Fm4</t>
  </si>
  <si>
    <t>https://youtu.be/Fw3FhM9Sv_k</t>
  </si>
  <si>
    <t>https://youtu.be/NfuudPS2Idw</t>
  </si>
  <si>
    <t>Wave to blue</t>
  </si>
  <si>
    <t>https://youtu.be/4MN1s3mYXt8</t>
  </si>
  <si>
    <t>Red wave</t>
  </si>
  <si>
    <t>https://youtu.be/HIS70FFGp-k</t>
  </si>
  <si>
    <t>https://youtu.be/r-PIpWdscrk</t>
  </si>
  <si>
    <t>https://youtu.be/BxbAMwN6zo8</t>
  </si>
  <si>
    <t>Gold willow to pink</t>
  </si>
  <si>
    <t>https://youtu.be/nlGd1q1UAr4</t>
  </si>
  <si>
    <t>https://youtu.be/acFzKY99ZfY</t>
  </si>
  <si>
    <t>https://youtu.be/zK3_szoZijk</t>
  </si>
  <si>
    <t>https://youtu.be/WTf7AuAPz-4</t>
  </si>
  <si>
    <t>https://youtu.be/wQqXVOS2ERQ</t>
  </si>
  <si>
    <t>https://www.youtube.com/watch?v=9JBkcL114lA</t>
  </si>
  <si>
    <t>https://www.youtube.com/watch?v=VhFrFae0aCk</t>
  </si>
  <si>
    <t>https://www.youtube.com/watch?v=WCvZRwv9hww</t>
  </si>
  <si>
    <t>Chry to blue</t>
  </si>
  <si>
    <t>https://www.youtube.com/watch?v=zEp5fgl0fto</t>
  </si>
  <si>
    <t>https://www.youtube.com/watch?v=ILD3HFODDi8</t>
  </si>
  <si>
    <t>Blue to brocade crown</t>
  </si>
  <si>
    <t>https://www.youtube.com/watch?v=tf1MKSDd3Yg</t>
  </si>
  <si>
    <t>https://www.youtube.com/watch?v=x0cbC1xlCkU</t>
  </si>
  <si>
    <t>https://www.youtube.com/watch?v=o5LalZqYqDw</t>
  </si>
  <si>
    <t>Double ring</t>
  </si>
  <si>
    <t>https://www.youtube.com/watch?v=3vgYCPfIgvU</t>
  </si>
  <si>
    <t>https://www.youtube.com/watch?v=_8UsXwvKxI0</t>
  </si>
  <si>
    <t>Red strobe willow</t>
  </si>
  <si>
    <t>https://www.youtube.com/watch?v=qEr1adaUlyY</t>
  </si>
  <si>
    <t>https://www.youtube.com/watch?v=gRfU_7TootM</t>
  </si>
  <si>
    <t>https://www.youtube.com/watch?v=5xtu74eWVag</t>
  </si>
  <si>
    <t>Silver peony</t>
  </si>
  <si>
    <t>https://www.youtube.com/watch?v=VbD1-Cs360A</t>
  </si>
  <si>
    <t>https://www.youtube.com/watch?v=k4V66sS0axE</t>
  </si>
  <si>
    <t>https://www.youtube.com/watch?v=evmiD0nDvGo</t>
  </si>
  <si>
    <t>https://www.youtube.com/watch?v=ll2azvfMaAY</t>
  </si>
  <si>
    <t>Brocade crown to white strobe</t>
  </si>
  <si>
    <t>https://www.youtube.com/watch?v=yY_VEX5K3W8</t>
  </si>
  <si>
    <t>https://www.youtube.com/watch?v=OD-Zkl30ZNQ</t>
  </si>
  <si>
    <t>Silver crown + red double ring</t>
  </si>
  <si>
    <t>https://www.youtube.com/watch?v=gaoaTow8dsk</t>
  </si>
  <si>
    <t>https://www.youtube.com/watch?v=UtA1XNf6mEY</t>
  </si>
  <si>
    <t>https://www.youtube.com/watch?v=zqXx04U-9Rk</t>
  </si>
  <si>
    <t>https://www.youtube.com/watch?v=S23H_w7rDLg</t>
  </si>
  <si>
    <t>Lemon falling leaves</t>
  </si>
  <si>
    <t>https://www.youtube.com/watch?v=zKod4n9GAg8</t>
  </si>
  <si>
    <t>Silver wave to green</t>
  </si>
  <si>
    <t>https://www.youtube.com/watch?v=GlMdZdAVLY0</t>
  </si>
  <si>
    <t>https://www.youtube.com/watch?v=nNT6fjyPthQ</t>
  </si>
  <si>
    <t>https://www.youtube.com/watch?v=V6U1W1JVmyk</t>
  </si>
  <si>
    <t>https://www.youtube.com/watch?v=_cGEvI5rP_0</t>
  </si>
  <si>
    <t>https://www.youtube.com/watch?v=g5Kzn1NeU4w</t>
  </si>
  <si>
    <t>Orange red time rain dahlia flower</t>
  </si>
  <si>
    <t>https://www.youtube.com/watch?v=zC1FMwcjsmM</t>
  </si>
  <si>
    <t>https://www.youtube.com/watch?v=3FA01I3rdFM</t>
  </si>
  <si>
    <t>Шар пиротехнический 5.0"</t>
  </si>
  <si>
    <t>Blue to dragon eggs with dragon eggs pistil</t>
  </si>
  <si>
    <t>Tit chry with tit chry crackling coco rising two crackling tiger tail</t>
  </si>
  <si>
    <t>Brocade crown to red strobe pistil</t>
  </si>
  <si>
    <t>https://www.youtube.com/watch?v=eYNztKCyW40</t>
  </si>
  <si>
    <t>Шар пиротехнический 6.0"</t>
  </si>
  <si>
    <t>https://www.youtube.com/watch?v=rSOYou-wH8c</t>
  </si>
  <si>
    <t>https://www.youtube.com/watch?v=gT5qlVGwqD0</t>
  </si>
  <si>
    <t>https://www.youtube.com/watch?v=oujWIzkioVo</t>
  </si>
  <si>
    <t>Gold willow to dragon eggs to pink dahlia ring</t>
  </si>
  <si>
    <t>https://www.youtube.com/watch?v=pNlcxoH-bEY</t>
  </si>
  <si>
    <t>https://www.youtube.com/watch?v=1GMfnwFX1uM</t>
  </si>
  <si>
    <t>Silver crown to red with green pistil to red to green to chry magic ball</t>
  </si>
  <si>
    <t>https://www.youtube.com/watch?v=Z5a7ToTk9cI</t>
  </si>
  <si>
    <t>Gold tit willow with crackling pistil</t>
  </si>
  <si>
    <t>https://www.youtube.com/watch?v=Ri_j3y9AN54</t>
  </si>
  <si>
    <t>Brocade crown to blue rising white strobe ring silver tail</t>
  </si>
  <si>
    <t>https://www.youtube.com/watch?v=qnjo9YJHVKo</t>
  </si>
  <si>
    <t>https://www.youtube.com/watch?v=-F9vs7Ij3Gg</t>
  </si>
  <si>
    <t>https://www.youtube.com/watch?v=g0TLegJI_ko</t>
  </si>
  <si>
    <t>https://www.youtube.com/watch?v=5hgeZ-7f7v0</t>
  </si>
  <si>
    <t>Flower crown to blue with red strobe pistil</t>
  </si>
  <si>
    <t>FU002</t>
  </si>
  <si>
    <t>Fountains 4.0m, 40s (Электровоспламенитель пиротехнический)</t>
  </si>
  <si>
    <t>https://www.youtube.com/watch?v=S8R-Nnl0uq8</t>
  </si>
  <si>
    <t>12/5</t>
  </si>
  <si>
    <t>https://www.youtube.com/watch?v=eml0ceVfRuA</t>
  </si>
  <si>
    <t>Red flower to crackling</t>
  </si>
  <si>
    <t>Порядковый номер</t>
  </si>
  <si>
    <t>Фото</t>
  </si>
  <si>
    <t>Standart 2.5"  (CSH9200)</t>
  </si>
  <si>
    <t>Объем м3</t>
  </si>
  <si>
    <t>Вес кг</t>
  </si>
  <si>
    <t>Сумма:</t>
  </si>
  <si>
    <t>Обьем:      м3</t>
  </si>
  <si>
    <t>Вес:                  кг</t>
  </si>
  <si>
    <t>Standart 3.0" (CSH9201)</t>
  </si>
  <si>
    <t>Exclusive 3.0" (CSH9201)</t>
  </si>
  <si>
    <t>Acque wave</t>
  </si>
  <si>
    <t>Gold strobe</t>
  </si>
  <si>
    <t>Brocade crown to yellow wave</t>
  </si>
  <si>
    <t>Gold tit willow to crackling</t>
  </si>
  <si>
    <t>Red ring to dragon eggs pistil</t>
  </si>
  <si>
    <t>Time rain</t>
  </si>
  <si>
    <t>Green wave to crackling</t>
  </si>
  <si>
    <t>Chrys. to sea blue</t>
  </si>
  <si>
    <t>Chrys. to lemon wave</t>
  </si>
  <si>
    <t>Tit.chrys to red wandering star</t>
  </si>
  <si>
    <t>Chrys. to red wave</t>
  </si>
  <si>
    <t>Tit chry with silver strobe coco</t>
  </si>
  <si>
    <t>Brocade strobe with red strobe pistil</t>
  </si>
  <si>
    <t>Brocade crown to silver glitter</t>
  </si>
  <si>
    <t>Standart 4.0" (CSH9300)</t>
  </si>
  <si>
    <t>https://youtu.be/VlzIqKdR6Rw</t>
  </si>
  <si>
    <t>https://youtu.be/ad09KrXtQm4</t>
  </si>
  <si>
    <t>https://youtu.be/uH9RnUuFDFw</t>
  </si>
  <si>
    <t>https://youtu.be/LHwXfnLwZYE</t>
  </si>
  <si>
    <t>https://youtu.be/szYTUpqT10E</t>
  </si>
  <si>
    <t>https://youtu.be/8XVJ1Cvww8Y</t>
  </si>
  <si>
    <t>https://youtu.be/OrbroyaCNUQ</t>
  </si>
  <si>
    <t>https://youtu.be/bI2yow28Wlo</t>
  </si>
  <si>
    <t>https://youtu.be/reBajJ34l34</t>
  </si>
  <si>
    <t>https://youtu.be/ctqiTXKJ2og</t>
  </si>
  <si>
    <t>https://youtu.be/ieFrcazMdIY</t>
  </si>
  <si>
    <t>https://youtu.be/NztRBzcSelQ</t>
  </si>
  <si>
    <t>https://youtu.be/sl9SW2Qq2U0</t>
  </si>
  <si>
    <t>Exclusive 4.0" (CSH9300)</t>
  </si>
  <si>
    <t>Brocade crown to dragon eggs</t>
  </si>
  <si>
    <t>Silver willow</t>
  </si>
  <si>
    <t>Blue mushroom</t>
  </si>
  <si>
    <t>Octagonal chry to red</t>
  </si>
  <si>
    <t>Gold tit willow</t>
  </si>
  <si>
    <t>Ttit chry with silver strobe coco</t>
  </si>
  <si>
    <t>Blood</t>
  </si>
  <si>
    <t>Green to orange wave</t>
  </si>
  <si>
    <t>Gold tit willow to dragon eggs</t>
  </si>
  <si>
    <t>Red to brocade crown</t>
  </si>
  <si>
    <t>Chrys. to white wave</t>
  </si>
  <si>
    <t>Brocade crown to crackling</t>
  </si>
  <si>
    <t>Brocade crown</t>
  </si>
  <si>
    <t>Silver strobe</t>
  </si>
  <si>
    <t>Gold tit willow to pink</t>
  </si>
  <si>
    <t>Sea blue wave</t>
  </si>
  <si>
    <t>Exclusive 5.0" (CSH9302)</t>
  </si>
  <si>
    <t>Brocade crown to silver strobe</t>
  </si>
  <si>
    <t>Octagonal chry to blue</t>
  </si>
  <si>
    <t>Purple mushroom</t>
  </si>
  <si>
    <t>Red to blue to silver</t>
  </si>
  <si>
    <t>TIt chry tit crackling coco</t>
  </si>
  <si>
    <t>Silver to lemon to red</t>
  </si>
  <si>
    <t>Silver crackling willow</t>
  </si>
  <si>
    <t>Yellow crown chrys</t>
  </si>
  <si>
    <t>Gold ti willow to crackling</t>
  </si>
  <si>
    <t>Gold ti willow</t>
  </si>
  <si>
    <t>Gold ti willow to pink</t>
  </si>
  <si>
    <t xml:space="preserve">Lemon </t>
  </si>
  <si>
    <t>Lemon strobe</t>
  </si>
  <si>
    <t xml:space="preserve">Green wave </t>
  </si>
  <si>
    <t>Color to crackling</t>
  </si>
  <si>
    <t>Lemon to blue to orange yellow</t>
  </si>
  <si>
    <t>Willow to lemon</t>
  </si>
  <si>
    <t>Silver strobe waterfall</t>
  </si>
  <si>
    <t>https://www.youtube.com/watch?v=YcI0Vsj1Jr8</t>
  </si>
  <si>
    <t>https://www.youtube.com/watch?v=ho0BSpOM3Rw</t>
  </si>
  <si>
    <t>https://www.youtube.com/watch?v=Eqxju6d6efI</t>
  </si>
  <si>
    <t>https://www.youtube.com/watch?v=MxVCK0wHztg</t>
  </si>
  <si>
    <t>https://www.youtube.com/watch?v=4yAcmU-8Hcg</t>
  </si>
  <si>
    <t>https://www.youtube.com/watch?v=4JhOjHym-GA</t>
  </si>
  <si>
    <t>https://www.youtube.com/watch?v=rrwz7HaB1es</t>
  </si>
  <si>
    <t>https://www.youtube.com/watch?v=FoLfElqlryg</t>
  </si>
  <si>
    <t>https://www.youtube.com/watch?v=GpbSdtJxhI4</t>
  </si>
  <si>
    <t>https://www.youtube.com/watch?v=rLUOTMME6mw</t>
  </si>
  <si>
    <t>https://www.youtube.com/watch?v=ebs9Wg3t5eg</t>
  </si>
  <si>
    <t>https://www.youtube.com/watch?v=TbtPnVRQxKw</t>
  </si>
  <si>
    <t>https://www.youtube.com/watch?v=yX4K06CFQJA</t>
  </si>
  <si>
    <t>Crackling wave to gold strobe</t>
  </si>
  <si>
    <t>Brocade crown to sea blue</t>
  </si>
  <si>
    <t>Sea blue star with silver strobe coco</t>
  </si>
  <si>
    <t>Pink to brocade crown</t>
  </si>
  <si>
    <t>Purple to gold strobe</t>
  </si>
  <si>
    <t>https://youtu.be/v0oKIRj6640</t>
  </si>
  <si>
    <t>https://youtu.be/sEJb0XbvfiU</t>
  </si>
  <si>
    <t>https://youtu.be/Sh2qWdyzeDs</t>
  </si>
  <si>
    <t>https://youtu.be/ke22S1iIe5E</t>
  </si>
  <si>
    <t>https://youtu.be/g6cGDC5zM58</t>
  </si>
  <si>
    <t>https://youtu.be/ahnsGs1QDyg</t>
  </si>
  <si>
    <t>https://youtu.be/8sS7HKBRtrQ</t>
  </si>
  <si>
    <t>https://youtu.be/dppfUvaBpXo</t>
  </si>
  <si>
    <t>https://youtu.be/oXdEyFuYiUY</t>
  </si>
  <si>
    <t>https://youtu.be/JQ7ICraI9lA</t>
  </si>
  <si>
    <t>https://youtu.be/Bv95EaDulJs</t>
  </si>
  <si>
    <t>https://youtu.be/GViGAbP5DUw</t>
  </si>
  <si>
    <t>https://youtu.be/O6f4vH4fiyY</t>
  </si>
  <si>
    <t>Exclusive 6.0" (CSH9400)</t>
  </si>
  <si>
    <t>Brocade crown dahlia</t>
  </si>
  <si>
    <t>Ti chrys ti crackling willow with crossete</t>
  </si>
  <si>
    <t>Ti chrys crackling palm</t>
  </si>
  <si>
    <t xml:space="preserve">Silver strobe with waterfall </t>
  </si>
  <si>
    <t>Yellow crown silver strobe with pistil</t>
  </si>
  <si>
    <t>https://youtu.be/6x0mHU_eVHg</t>
  </si>
  <si>
    <t>https://youtu.be/q6h09wZGE5w</t>
  </si>
  <si>
    <t>https://youtu.be/83awweCibL8</t>
  </si>
  <si>
    <t>https://youtu.be/YQ5uWyFbLBM</t>
  </si>
  <si>
    <t>Red coconut palm</t>
  </si>
  <si>
    <t>Общий Обьем:</t>
  </si>
  <si>
    <t>Общий Вес:</t>
  </si>
  <si>
    <t>Сумма Предзаказа:</t>
  </si>
  <si>
    <t>https://youtu.be/jpVpb8HIsuk</t>
  </si>
  <si>
    <t>https://youtu.be/-u_O9o5UEY0</t>
  </si>
  <si>
    <t>https://youtu.be/wJkmZ0UWNhM</t>
  </si>
  <si>
    <t>https://youtu.be/2hlzqVLzZv8</t>
  </si>
  <si>
    <t>Заказ шт</t>
  </si>
  <si>
    <t>Заказ кор</t>
  </si>
  <si>
    <t>Фасовка в одной коробке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</si>
</sst>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43" formatCode="_-* #,##0.00\ _₽_-;\-* #,##0.00\ _₽_-;_-* &quot;-&quot;??\ _₽_-;_-@_-"/>
    <numFmt numFmtId="165" formatCode="0.0"/>
    <numFmt numFmtId="166" formatCode="_-* #,##0\ [$₽-419]_-;\-* #,##0\ [$₽-419]_-;_-* &quot;-&quot;??\ [$₽-419]_-;_-@_-"/>
    <numFmt numFmtId="167" formatCode="0.000"/>
    <numFmt numFmtId="169" formatCode="0.0000"/>
  </numFmts>
  <fonts count="25" x14ac:knownFonts="1">
    <font>
      <sz val="11"/>
      <color theme="1"/>
      <name val="Calibri"/>
      <family val="2"/>
      <charset val="204"/>
      <scheme val="minor"/>
    </font>
    <font>
      <sz val="8"/>
      <name val="Arial"/>
      <family val="2"/>
      <charset val="204"/>
    </font>
    <font>
      <sz val="10"/>
      <name val="Arial"/>
      <family val="2"/>
      <charset val="204"/>
    </font>
    <font>
      <u/>
      <sz val="8"/>
      <color theme="10"/>
      <name val="Arial"/>
      <family val="2"/>
      <charset val="204"/>
    </font>
    <font>
      <u/>
      <sz val="10"/>
      <color theme="10"/>
      <name val="Arial"/>
      <family val="2"/>
      <charset val="204"/>
    </font>
    <font>
      <sz val="11.5"/>
      <color theme="1"/>
      <name val="Times New Roman"/>
      <family val="1"/>
      <charset val="204"/>
    </font>
    <font>
      <sz val="11.5"/>
      <color theme="1"/>
      <name val="Calibri"/>
      <family val="2"/>
      <charset val="204"/>
      <scheme val="minor"/>
    </font>
    <font>
      <b/>
      <sz val="12"/>
      <color theme="1"/>
      <name val="Calibri"/>
      <family val="2"/>
      <charset val="204"/>
      <scheme val="minor"/>
    </font>
    <font>
      <b/>
      <sz val="16"/>
      <color theme="1"/>
      <name val="Calibri"/>
      <family val="2"/>
      <charset val="204"/>
      <scheme val="minor"/>
    </font>
    <font>
      <sz val="11.5"/>
      <name val="Calibri"/>
      <family val="2"/>
      <charset val="204"/>
      <scheme val="minor"/>
    </font>
    <font>
      <u/>
      <sz val="11.5"/>
      <color theme="10"/>
      <name val="Calibri"/>
      <family val="2"/>
      <charset val="204"/>
      <scheme val="minor"/>
    </font>
    <font>
      <b/>
      <sz val="11.5"/>
      <name val="Calibri"/>
      <family val="2"/>
      <charset val="204"/>
      <scheme val="minor"/>
    </font>
    <font>
      <u/>
      <sz val="12"/>
      <color theme="1"/>
      <name val="Calibri"/>
      <family val="2"/>
      <charset val="204"/>
      <scheme val="minor"/>
    </font>
    <font>
      <b/>
      <u/>
      <sz val="12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2"/>
      <color theme="1"/>
      <name val="Calibri"/>
      <family val="2"/>
      <charset val="204"/>
      <scheme val="minor"/>
    </font>
    <font>
      <b/>
      <i/>
      <sz val="14"/>
      <color theme="1"/>
      <name val="Calibri"/>
      <family val="2"/>
      <charset val="204"/>
      <scheme val="minor"/>
    </font>
    <font>
      <b/>
      <sz val="20"/>
      <color theme="1"/>
      <name val="Calibri"/>
      <family val="2"/>
      <charset val="204"/>
      <scheme val="minor"/>
    </font>
    <font>
      <b/>
      <i/>
      <u/>
      <sz val="18"/>
      <color theme="1"/>
      <name val="Calibri"/>
      <family val="2"/>
      <charset val="204"/>
      <scheme val="minor"/>
    </font>
    <font>
      <b/>
      <i/>
      <sz val="20"/>
      <color theme="1"/>
      <name val="Calibri"/>
      <family val="2"/>
      <charset val="204"/>
      <scheme val="minor"/>
    </font>
    <font>
      <b/>
      <i/>
      <u val="singleAccounting"/>
      <sz val="20"/>
      <color theme="1"/>
      <name val="Calibri"/>
      <family val="2"/>
      <charset val="204"/>
      <scheme val="minor"/>
    </font>
    <font>
      <b/>
      <sz val="18"/>
      <color theme="1"/>
      <name val="Calibri"/>
      <family val="2"/>
      <charset val="204"/>
      <scheme val="minor"/>
    </font>
    <font>
      <b/>
      <u/>
      <sz val="15"/>
      <color theme="1"/>
      <name val="Calibri"/>
      <family val="2"/>
      <charset val="204"/>
      <scheme val="minor"/>
    </font>
    <font>
      <b/>
      <u/>
      <sz val="22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</fonts>
  <fills count="9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ck">
        <color indexed="64"/>
      </left>
      <right/>
      <top style="medium">
        <color indexed="64"/>
      </top>
      <bottom style="thick">
        <color indexed="64"/>
      </bottom>
      <diagonal/>
    </border>
    <border>
      <left/>
      <right/>
      <top style="medium">
        <color indexed="64"/>
      </top>
      <bottom style="thick">
        <color indexed="64"/>
      </bottom>
      <diagonal/>
    </border>
    <border>
      <left/>
      <right style="medium">
        <color indexed="64"/>
      </right>
      <top style="medium">
        <color indexed="64"/>
      </top>
      <bottom style="thick">
        <color indexed="64"/>
      </bottom>
      <diagonal/>
    </border>
    <border>
      <left style="medium">
        <color indexed="64"/>
      </left>
      <right/>
      <top style="medium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ck">
        <color indexed="64"/>
      </bottom>
      <diagonal/>
    </border>
    <border>
      <left/>
      <right/>
      <top style="thin">
        <color indexed="64"/>
      </top>
      <bottom style="thick">
        <color indexed="64"/>
      </bottom>
      <diagonal/>
    </border>
  </borders>
  <cellStyleXfs count="6">
    <xf numFmtId="0" fontId="0" fillId="0" borderId="0"/>
    <xf numFmtId="0" fontId="1" fillId="0" borderId="0">
      <alignment horizontal="left"/>
    </xf>
    <xf numFmtId="0" fontId="3" fillId="0" borderId="0" applyNumberFormat="0" applyFill="0" applyBorder="0" applyAlignment="0" applyProtection="0">
      <alignment horizontal="left"/>
    </xf>
    <xf numFmtId="0" fontId="2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43" fontId="14" fillId="0" borderId="0" applyFont="0" applyFill="0" applyBorder="0" applyAlignment="0" applyProtection="0"/>
  </cellStyleXfs>
  <cellXfs count="79">
    <xf numFmtId="0" fontId="0" fillId="0" borderId="0" xfId="0"/>
    <xf numFmtId="0" fontId="5" fillId="0" borderId="0" xfId="0" applyFont="1"/>
    <xf numFmtId="0" fontId="6" fillId="0" borderId="0" xfId="0" applyFont="1"/>
    <xf numFmtId="0" fontId="6" fillId="0" borderId="0" xfId="0" applyFont="1" applyAlignment="1"/>
    <xf numFmtId="0" fontId="6" fillId="0" borderId="0" xfId="0" applyFont="1" applyAlignment="1">
      <alignment vertical="center"/>
    </xf>
    <xf numFmtId="0" fontId="6" fillId="0" borderId="1" xfId="0" applyFont="1" applyBorder="1"/>
    <xf numFmtId="0" fontId="9" fillId="2" borderId="1" xfId="0" applyFont="1" applyFill="1" applyBorder="1" applyAlignment="1">
      <alignment horizontal="center" vertical="center" wrapText="1"/>
    </xf>
    <xf numFmtId="0" fontId="10" fillId="2" borderId="1" xfId="2" applyFont="1" applyFill="1" applyBorder="1" applyAlignment="1">
      <alignment horizontal="center" vertical="center" wrapText="1"/>
    </xf>
    <xf numFmtId="0" fontId="9" fillId="0" borderId="1" xfId="1" applyFont="1" applyBorder="1">
      <alignment horizontal="left"/>
    </xf>
    <xf numFmtId="0" fontId="9" fillId="0" borderId="1" xfId="1" applyFont="1" applyBorder="1" applyAlignment="1">
      <alignment horizontal="center" vertical="center"/>
    </xf>
    <xf numFmtId="0" fontId="9" fillId="4" borderId="1" xfId="0" applyFont="1" applyFill="1" applyBorder="1" applyAlignment="1">
      <alignment horizontal="center" vertical="center" wrapText="1"/>
    </xf>
    <xf numFmtId="0" fontId="10" fillId="4" borderId="1" xfId="2" applyFont="1" applyFill="1" applyBorder="1" applyAlignment="1">
      <alignment horizontal="center" vertical="center" wrapText="1"/>
    </xf>
    <xf numFmtId="0" fontId="7" fillId="5" borderId="4" xfId="0" applyFont="1" applyFill="1" applyBorder="1" applyAlignment="1">
      <alignment horizontal="center" vertical="center"/>
    </xf>
    <xf numFmtId="0" fontId="7" fillId="5" borderId="4" xfId="0" applyFont="1" applyFill="1" applyBorder="1" applyAlignment="1">
      <alignment horizontal="center" vertical="center" wrapText="1"/>
    </xf>
    <xf numFmtId="0" fontId="11" fillId="5" borderId="1" xfId="1" applyFont="1" applyFill="1" applyBorder="1" applyAlignment="1">
      <alignment vertical="center"/>
    </xf>
    <xf numFmtId="0" fontId="9" fillId="5" borderId="1" xfId="1" applyFont="1" applyFill="1" applyBorder="1" applyAlignment="1"/>
    <xf numFmtId="0" fontId="8" fillId="4" borderId="2" xfId="0" applyFont="1" applyFill="1" applyBorder="1" applyAlignment="1">
      <alignment horizontal="center" vertical="center"/>
    </xf>
    <xf numFmtId="0" fontId="6" fillId="0" borderId="3" xfId="0" applyFont="1" applyBorder="1"/>
    <xf numFmtId="167" fontId="9" fillId="4" borderId="1" xfId="0" applyNumberFormat="1" applyFont="1" applyFill="1" applyBorder="1" applyAlignment="1">
      <alignment horizontal="center" vertical="center" wrapText="1"/>
    </xf>
    <xf numFmtId="0" fontId="6" fillId="4" borderId="1" xfId="2" applyFont="1" applyFill="1" applyBorder="1" applyAlignment="1">
      <alignment horizontal="center" vertical="center" wrapText="1"/>
    </xf>
    <xf numFmtId="0" fontId="6" fillId="4" borderId="1" xfId="0" applyFont="1" applyFill="1" applyBorder="1" applyAlignment="1">
      <alignment horizontal="center" vertical="center"/>
    </xf>
    <xf numFmtId="0" fontId="8" fillId="2" borderId="2" xfId="0" applyFont="1" applyFill="1" applyBorder="1" applyAlignment="1">
      <alignment horizontal="center" vertical="center"/>
    </xf>
    <xf numFmtId="0" fontId="8" fillId="4" borderId="1" xfId="0" applyFont="1" applyFill="1" applyBorder="1" applyAlignment="1">
      <alignment horizontal="center" vertical="center"/>
    </xf>
    <xf numFmtId="0" fontId="15" fillId="0" borderId="0" xfId="0" applyFont="1" applyAlignment="1">
      <alignment wrapText="1"/>
    </xf>
    <xf numFmtId="0" fontId="16" fillId="2" borderId="1" xfId="0" applyFont="1" applyFill="1" applyBorder="1" applyAlignment="1">
      <alignment vertical="center" wrapText="1"/>
    </xf>
    <xf numFmtId="0" fontId="16" fillId="4" borderId="1" xfId="0" applyFont="1" applyFill="1" applyBorder="1" applyAlignment="1">
      <alignment vertical="center" wrapText="1"/>
    </xf>
    <xf numFmtId="0" fontId="16" fillId="2" borderId="1" xfId="0" applyFont="1" applyFill="1" applyBorder="1" applyAlignment="1">
      <alignment horizontal="left" vertical="center" wrapText="1"/>
    </xf>
    <xf numFmtId="0" fontId="16" fillId="4" borderId="1" xfId="0" applyFont="1" applyFill="1" applyBorder="1" applyAlignment="1">
      <alignment horizontal="left" vertical="center" wrapText="1"/>
    </xf>
    <xf numFmtId="0" fontId="10" fillId="4" borderId="1" xfId="2" applyFont="1" applyFill="1" applyBorder="1" applyAlignment="1">
      <alignment vertical="center" wrapText="1"/>
    </xf>
    <xf numFmtId="0" fontId="5" fillId="0" borderId="1" xfId="0" applyFont="1" applyBorder="1"/>
    <xf numFmtId="0" fontId="10" fillId="4" borderId="1" xfId="4" applyFont="1" applyFill="1" applyBorder="1" applyAlignment="1">
      <alignment horizontal="center" vertical="center" wrapText="1"/>
    </xf>
    <xf numFmtId="0" fontId="8" fillId="2" borderId="1" xfId="0" applyFont="1" applyFill="1" applyBorder="1" applyAlignment="1">
      <alignment horizontal="center" vertical="center"/>
    </xf>
    <xf numFmtId="0" fontId="10" fillId="2" borderId="1" xfId="4" applyFont="1" applyFill="1" applyBorder="1" applyAlignment="1">
      <alignment horizontal="center" vertical="center" wrapText="1"/>
    </xf>
    <xf numFmtId="0" fontId="9" fillId="2" borderId="14" xfId="0" applyFont="1" applyFill="1" applyBorder="1" applyAlignment="1">
      <alignment horizontal="center" vertical="center" wrapText="1"/>
    </xf>
    <xf numFmtId="0" fontId="6" fillId="2" borderId="14" xfId="0" applyFont="1" applyFill="1" applyBorder="1" applyAlignment="1">
      <alignment vertical="center"/>
    </xf>
    <xf numFmtId="0" fontId="16" fillId="2" borderId="14" xfId="0" applyFont="1" applyFill="1" applyBorder="1" applyAlignment="1">
      <alignment horizontal="left" vertical="center" wrapText="1"/>
    </xf>
    <xf numFmtId="0" fontId="10" fillId="2" borderId="14" xfId="2" applyFont="1" applyFill="1" applyBorder="1" applyAlignment="1">
      <alignment horizontal="center" vertical="center" wrapText="1"/>
    </xf>
    <xf numFmtId="0" fontId="8" fillId="2" borderId="14" xfId="0" applyFont="1" applyFill="1" applyBorder="1" applyAlignment="1">
      <alignment horizontal="center" vertical="center"/>
    </xf>
    <xf numFmtId="165" fontId="19" fillId="6" borderId="17" xfId="0" applyNumberFormat="1" applyFont="1" applyFill="1" applyBorder="1" applyAlignment="1" applyProtection="1">
      <alignment horizontal="left" vertical="center"/>
      <protection hidden="1"/>
    </xf>
    <xf numFmtId="0" fontId="19" fillId="4" borderId="18" xfId="0" applyFont="1" applyFill="1" applyBorder="1" applyAlignment="1" applyProtection="1">
      <alignment horizontal="right" vertical="center"/>
      <protection hidden="1"/>
    </xf>
    <xf numFmtId="0" fontId="19" fillId="4" borderId="16" xfId="5" applyNumberFormat="1" applyFont="1" applyFill="1" applyBorder="1" applyAlignment="1" applyProtection="1">
      <alignment vertical="center"/>
      <protection hidden="1"/>
    </xf>
    <xf numFmtId="0" fontId="19" fillId="4" borderId="17" xfId="5" applyNumberFormat="1" applyFont="1" applyFill="1" applyBorder="1" applyAlignment="1" applyProtection="1">
      <alignment vertical="center"/>
      <protection hidden="1"/>
    </xf>
    <xf numFmtId="0" fontId="6" fillId="0" borderId="1" xfId="0" applyFont="1" applyBorder="1" applyProtection="1">
      <protection hidden="1"/>
    </xf>
    <xf numFmtId="2" fontId="12" fillId="6" borderId="3" xfId="0" applyNumberFormat="1" applyFont="1" applyFill="1" applyBorder="1" applyAlignment="1" applyProtection="1">
      <alignment horizontal="center" vertical="center"/>
      <protection hidden="1"/>
    </xf>
    <xf numFmtId="2" fontId="12" fillId="4" borderId="1" xfId="0" applyNumberFormat="1" applyFont="1" applyFill="1" applyBorder="1" applyAlignment="1" applyProtection="1">
      <alignment horizontal="center" vertical="center"/>
      <protection hidden="1"/>
    </xf>
    <xf numFmtId="0" fontId="7" fillId="6" borderId="10" xfId="0" applyFont="1" applyFill="1" applyBorder="1" applyAlignment="1" applyProtection="1">
      <alignment horizontal="center" vertical="center" wrapText="1"/>
      <protection hidden="1"/>
    </xf>
    <xf numFmtId="2" fontId="13" fillId="6" borderId="9" xfId="0" applyNumberFormat="1" applyFont="1" applyFill="1" applyBorder="1" applyAlignment="1" applyProtection="1">
      <alignment horizontal="left" vertical="center"/>
      <protection hidden="1"/>
    </xf>
    <xf numFmtId="0" fontId="7" fillId="4" borderId="11" xfId="0" applyFont="1" applyFill="1" applyBorder="1" applyAlignment="1" applyProtection="1">
      <alignment horizontal="center" vertical="center" wrapText="1"/>
      <protection hidden="1"/>
    </xf>
    <xf numFmtId="2" fontId="13" fillId="4" borderId="9" xfId="0" applyNumberFormat="1" applyFont="1" applyFill="1" applyBorder="1" applyAlignment="1" applyProtection="1">
      <alignment horizontal="left" vertical="center"/>
      <protection hidden="1"/>
    </xf>
    <xf numFmtId="0" fontId="7" fillId="2" borderId="0" xfId="0" applyFont="1" applyFill="1" applyAlignment="1" applyProtection="1">
      <alignment horizontal="right" vertical="center"/>
      <protection hidden="1"/>
    </xf>
    <xf numFmtId="0" fontId="17" fillId="3" borderId="6" xfId="0" applyFont="1" applyFill="1" applyBorder="1" applyAlignment="1">
      <alignment vertical="center"/>
    </xf>
    <xf numFmtId="0" fontId="19" fillId="6" borderId="15" xfId="0" applyFont="1" applyFill="1" applyBorder="1" applyAlignment="1">
      <alignment vertical="center"/>
    </xf>
    <xf numFmtId="0" fontId="19" fillId="6" borderId="16" xfId="0" applyFont="1" applyFill="1" applyBorder="1" applyAlignment="1">
      <alignment vertical="center"/>
    </xf>
    <xf numFmtId="0" fontId="7" fillId="7" borderId="4" xfId="0" applyFont="1" applyFill="1" applyBorder="1" applyAlignment="1">
      <alignment horizontal="center" vertical="center" wrapText="1"/>
    </xf>
    <xf numFmtId="0" fontId="7" fillId="8" borderId="10" xfId="0" applyFont="1" applyFill="1" applyBorder="1" applyAlignment="1">
      <alignment horizontal="center" vertical="center" wrapText="1"/>
    </xf>
    <xf numFmtId="166" fontId="22" fillId="2" borderId="1" xfId="0" applyNumberFormat="1" applyFont="1" applyFill="1" applyBorder="1" applyAlignment="1" applyProtection="1">
      <alignment horizontal="center" vertical="center"/>
      <protection hidden="1"/>
    </xf>
    <xf numFmtId="0" fontId="21" fillId="7" borderId="4" xfId="0" applyNumberFormat="1" applyFont="1" applyFill="1" applyBorder="1" applyAlignment="1" applyProtection="1">
      <alignment horizontal="center" vertical="center"/>
      <protection locked="0"/>
    </xf>
    <xf numFmtId="0" fontId="21" fillId="8" borderId="4" xfId="0" applyNumberFormat="1" applyFont="1" applyFill="1" applyBorder="1" applyAlignment="1" applyProtection="1">
      <alignment horizontal="center" vertical="center"/>
      <protection locked="0"/>
    </xf>
    <xf numFmtId="0" fontId="17" fillId="5" borderId="0" xfId="0" applyFont="1" applyFill="1" applyBorder="1" applyAlignment="1">
      <alignment vertical="center"/>
    </xf>
    <xf numFmtId="0" fontId="17" fillId="5" borderId="1" xfId="0" applyFont="1" applyFill="1" applyBorder="1" applyAlignment="1">
      <alignment vertical="center"/>
    </xf>
    <xf numFmtId="0" fontId="17" fillId="5" borderId="2" xfId="0" applyFont="1" applyFill="1" applyBorder="1" applyAlignment="1">
      <alignment vertical="center"/>
    </xf>
    <xf numFmtId="0" fontId="18" fillId="2" borderId="18" xfId="0" applyFont="1" applyFill="1" applyBorder="1" applyAlignment="1" applyProtection="1">
      <alignment horizontal="center" vertical="center"/>
      <protection hidden="1"/>
    </xf>
    <xf numFmtId="0" fontId="18" fillId="2" borderId="16" xfId="0" applyFont="1" applyFill="1" applyBorder="1" applyAlignment="1" applyProtection="1">
      <alignment horizontal="center" vertical="center"/>
      <protection hidden="1"/>
    </xf>
    <xf numFmtId="0" fontId="21" fillId="0" borderId="2" xfId="0" applyFont="1" applyBorder="1" applyAlignment="1" applyProtection="1">
      <alignment horizontal="left" vertical="center" wrapText="1"/>
      <protection hidden="1"/>
    </xf>
    <xf numFmtId="0" fontId="21" fillId="0" borderId="3" xfId="0" applyFont="1" applyBorder="1" applyAlignment="1" applyProtection="1">
      <alignment horizontal="left" vertical="center" wrapText="1"/>
      <protection hidden="1"/>
    </xf>
    <xf numFmtId="0" fontId="17" fillId="3" borderId="7" xfId="0" applyFont="1" applyFill="1" applyBorder="1" applyAlignment="1">
      <alignment horizontal="center" vertical="center"/>
    </xf>
    <xf numFmtId="0" fontId="17" fillId="3" borderId="5" xfId="0" applyFont="1" applyFill="1" applyBorder="1" applyAlignment="1">
      <alignment horizontal="center" vertical="center"/>
    </xf>
    <xf numFmtId="0" fontId="17" fillId="3" borderId="8" xfId="0" applyFont="1" applyFill="1" applyBorder="1" applyAlignment="1">
      <alignment horizontal="center" vertical="center"/>
    </xf>
    <xf numFmtId="0" fontId="17" fillId="3" borderId="12" xfId="0" applyFont="1" applyFill="1" applyBorder="1" applyAlignment="1">
      <alignment horizontal="center" vertical="center"/>
    </xf>
    <xf numFmtId="0" fontId="17" fillId="3" borderId="0" xfId="0" applyFont="1" applyFill="1" applyBorder="1" applyAlignment="1">
      <alignment horizontal="center" vertical="center"/>
    </xf>
    <xf numFmtId="0" fontId="17" fillId="3" borderId="13" xfId="0" applyFont="1" applyFill="1" applyBorder="1" applyAlignment="1">
      <alignment horizontal="center" vertical="center"/>
    </xf>
    <xf numFmtId="166" fontId="23" fillId="2" borderId="0" xfId="0" applyNumberFormat="1" applyFont="1" applyFill="1" applyAlignment="1" applyProtection="1">
      <alignment horizontal="center" vertical="center"/>
      <protection hidden="1"/>
    </xf>
    <xf numFmtId="166" fontId="20" fillId="2" borderId="20" xfId="0" applyNumberFormat="1" applyFont="1" applyFill="1" applyBorder="1" applyAlignment="1" applyProtection="1">
      <alignment horizontal="center" vertical="center"/>
      <protection hidden="1"/>
    </xf>
    <xf numFmtId="166" fontId="20" fillId="2" borderId="19" xfId="0" applyNumberFormat="1" applyFont="1" applyFill="1" applyBorder="1" applyAlignment="1" applyProtection="1">
      <alignment horizontal="center" vertical="center"/>
      <protection hidden="1"/>
    </xf>
    <xf numFmtId="0" fontId="24" fillId="5" borderId="4" xfId="0" applyFont="1" applyFill="1" applyBorder="1" applyAlignment="1">
      <alignment horizontal="center" vertical="center" wrapText="1"/>
    </xf>
    <xf numFmtId="0" fontId="9" fillId="4" borderId="1" xfId="0" quotePrefix="1" applyNumberFormat="1" applyFont="1" applyFill="1" applyBorder="1" applyAlignment="1">
      <alignment horizontal="center" vertical="center" wrapText="1"/>
    </xf>
    <xf numFmtId="0" fontId="9" fillId="2" borderId="1" xfId="0" quotePrefix="1" applyNumberFormat="1" applyFont="1" applyFill="1" applyBorder="1" applyAlignment="1">
      <alignment horizontal="center" vertical="center" wrapText="1"/>
    </xf>
    <xf numFmtId="49" fontId="9" fillId="2" borderId="1" xfId="0" quotePrefix="1" applyNumberFormat="1" applyFont="1" applyFill="1" applyBorder="1" applyAlignment="1">
      <alignment horizontal="center" vertical="center" wrapText="1"/>
    </xf>
    <xf numFmtId="169" fontId="9" fillId="2" borderId="1" xfId="0" applyNumberFormat="1" applyFont="1" applyFill="1" applyBorder="1" applyAlignment="1">
      <alignment horizontal="center" vertical="center" wrapText="1"/>
    </xf>
  </cellXfs>
  <cellStyles count="6">
    <cellStyle name="Гиперссылка" xfId="2" builtinId="8"/>
    <cellStyle name="Гиперссылка 2" xfId="4"/>
    <cellStyle name="Обычный" xfId="0" builtinId="0"/>
    <cellStyle name="Обычный 2" xfId="3"/>
    <cellStyle name="Обычный 3" xfId="1"/>
    <cellStyle name="Финансовый" xfId="5" builtinId="3"/>
  </cellStyles>
  <dxfs count="0"/>
  <tableStyles count="0" defaultTableStyle="TableStyleMedium2" defaultPivotStyle="PivotStyleLight16"/>
  <colors>
    <mruColors>
      <color rgb="FFFF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3.png"/><Relationship Id="rId21" Type="http://schemas.openxmlformats.org/officeDocument/2006/relationships/image" Target="../media/image17.png"/><Relationship Id="rId42" Type="http://schemas.openxmlformats.org/officeDocument/2006/relationships/image" Target="../media/image38.png"/><Relationship Id="rId63" Type="http://schemas.openxmlformats.org/officeDocument/2006/relationships/image" Target="../media/image59.png"/><Relationship Id="rId84" Type="http://schemas.openxmlformats.org/officeDocument/2006/relationships/image" Target="../media/image80.png"/><Relationship Id="rId16" Type="http://schemas.openxmlformats.org/officeDocument/2006/relationships/image" Target="../media/image12.png"/><Relationship Id="rId107" Type="http://schemas.openxmlformats.org/officeDocument/2006/relationships/image" Target="../media/image103.jpeg"/><Relationship Id="rId11" Type="http://schemas.openxmlformats.org/officeDocument/2006/relationships/image" Target="../media/image7.png"/><Relationship Id="rId32" Type="http://schemas.openxmlformats.org/officeDocument/2006/relationships/image" Target="../media/image28.jpeg"/><Relationship Id="rId37" Type="http://schemas.openxmlformats.org/officeDocument/2006/relationships/image" Target="../media/image33.jpeg"/><Relationship Id="rId53" Type="http://schemas.openxmlformats.org/officeDocument/2006/relationships/image" Target="../media/image49.png"/><Relationship Id="rId58" Type="http://schemas.openxmlformats.org/officeDocument/2006/relationships/image" Target="../media/image54.png"/><Relationship Id="rId74" Type="http://schemas.openxmlformats.org/officeDocument/2006/relationships/image" Target="../media/image70.png"/><Relationship Id="rId79" Type="http://schemas.openxmlformats.org/officeDocument/2006/relationships/image" Target="../media/image75.png"/><Relationship Id="rId102" Type="http://schemas.openxmlformats.org/officeDocument/2006/relationships/image" Target="../media/image98.png"/><Relationship Id="rId123" Type="http://schemas.openxmlformats.org/officeDocument/2006/relationships/image" Target="../media/image119.png"/><Relationship Id="rId128" Type="http://schemas.openxmlformats.org/officeDocument/2006/relationships/image" Target="../media/image124.png"/><Relationship Id="rId5" Type="http://schemas.openxmlformats.org/officeDocument/2006/relationships/image" Target="../media/image3.png"/><Relationship Id="rId90" Type="http://schemas.openxmlformats.org/officeDocument/2006/relationships/image" Target="../media/image86.png"/><Relationship Id="rId95" Type="http://schemas.openxmlformats.org/officeDocument/2006/relationships/image" Target="../media/image91.jpeg"/><Relationship Id="rId22" Type="http://schemas.openxmlformats.org/officeDocument/2006/relationships/image" Target="../media/image18.png"/><Relationship Id="rId27" Type="http://schemas.openxmlformats.org/officeDocument/2006/relationships/image" Target="../media/image23.png"/><Relationship Id="rId43" Type="http://schemas.openxmlformats.org/officeDocument/2006/relationships/image" Target="../media/image39.png"/><Relationship Id="rId48" Type="http://schemas.openxmlformats.org/officeDocument/2006/relationships/image" Target="../media/image44.png"/><Relationship Id="rId64" Type="http://schemas.openxmlformats.org/officeDocument/2006/relationships/image" Target="../media/image60.jpeg"/><Relationship Id="rId69" Type="http://schemas.openxmlformats.org/officeDocument/2006/relationships/image" Target="../media/image65.png"/><Relationship Id="rId113" Type="http://schemas.openxmlformats.org/officeDocument/2006/relationships/image" Target="../media/image109.png"/><Relationship Id="rId118" Type="http://schemas.openxmlformats.org/officeDocument/2006/relationships/image" Target="../media/image114.png"/><Relationship Id="rId134" Type="http://schemas.openxmlformats.org/officeDocument/2006/relationships/image" Target="../media/image130.png"/><Relationship Id="rId80" Type="http://schemas.openxmlformats.org/officeDocument/2006/relationships/image" Target="../media/image76.jpeg"/><Relationship Id="rId85" Type="http://schemas.openxmlformats.org/officeDocument/2006/relationships/image" Target="../media/image81.png"/><Relationship Id="rId12" Type="http://schemas.openxmlformats.org/officeDocument/2006/relationships/image" Target="../media/image8.png"/><Relationship Id="rId17" Type="http://schemas.openxmlformats.org/officeDocument/2006/relationships/image" Target="../media/image13.png"/><Relationship Id="rId33" Type="http://schemas.openxmlformats.org/officeDocument/2006/relationships/image" Target="../media/image29.jpeg"/><Relationship Id="rId38" Type="http://schemas.openxmlformats.org/officeDocument/2006/relationships/image" Target="../media/image34.jpeg"/><Relationship Id="rId59" Type="http://schemas.openxmlformats.org/officeDocument/2006/relationships/image" Target="../media/image55.png"/><Relationship Id="rId103" Type="http://schemas.openxmlformats.org/officeDocument/2006/relationships/image" Target="../media/image99.png"/><Relationship Id="rId108" Type="http://schemas.openxmlformats.org/officeDocument/2006/relationships/image" Target="../media/image104.png"/><Relationship Id="rId124" Type="http://schemas.openxmlformats.org/officeDocument/2006/relationships/image" Target="../media/image120.png"/><Relationship Id="rId129" Type="http://schemas.openxmlformats.org/officeDocument/2006/relationships/image" Target="../media/image125.png"/><Relationship Id="rId54" Type="http://schemas.openxmlformats.org/officeDocument/2006/relationships/image" Target="../media/image50.png"/><Relationship Id="rId70" Type="http://schemas.openxmlformats.org/officeDocument/2006/relationships/image" Target="../media/image66.jpeg"/><Relationship Id="rId75" Type="http://schemas.openxmlformats.org/officeDocument/2006/relationships/image" Target="../media/image71.jpeg"/><Relationship Id="rId91" Type="http://schemas.openxmlformats.org/officeDocument/2006/relationships/image" Target="../media/image87.png"/><Relationship Id="rId96" Type="http://schemas.openxmlformats.org/officeDocument/2006/relationships/image" Target="../media/image92.png"/><Relationship Id="rId1" Type="http://schemas.openxmlformats.org/officeDocument/2006/relationships/image" Target="../media/image1.png"/><Relationship Id="rId6" Type="http://schemas.openxmlformats.org/officeDocument/2006/relationships/hyperlink" Target="mailto:fireworks@123pli.ru" TargetMode="External"/><Relationship Id="rId23" Type="http://schemas.openxmlformats.org/officeDocument/2006/relationships/image" Target="../media/image19.png"/><Relationship Id="rId28" Type="http://schemas.openxmlformats.org/officeDocument/2006/relationships/image" Target="../media/image24.png"/><Relationship Id="rId49" Type="http://schemas.openxmlformats.org/officeDocument/2006/relationships/image" Target="../media/image45.jpeg"/><Relationship Id="rId114" Type="http://schemas.openxmlformats.org/officeDocument/2006/relationships/image" Target="../media/image110.png"/><Relationship Id="rId119" Type="http://schemas.openxmlformats.org/officeDocument/2006/relationships/image" Target="../media/image115.png"/><Relationship Id="rId44" Type="http://schemas.openxmlformats.org/officeDocument/2006/relationships/image" Target="../media/image40.png"/><Relationship Id="rId60" Type="http://schemas.openxmlformats.org/officeDocument/2006/relationships/image" Target="../media/image56.png"/><Relationship Id="rId65" Type="http://schemas.openxmlformats.org/officeDocument/2006/relationships/image" Target="../media/image61.png"/><Relationship Id="rId81" Type="http://schemas.openxmlformats.org/officeDocument/2006/relationships/image" Target="../media/image77.png"/><Relationship Id="rId86" Type="http://schemas.openxmlformats.org/officeDocument/2006/relationships/image" Target="../media/image82.jpeg"/><Relationship Id="rId130" Type="http://schemas.openxmlformats.org/officeDocument/2006/relationships/image" Target="../media/image126.png"/><Relationship Id="rId135" Type="http://schemas.openxmlformats.org/officeDocument/2006/relationships/image" Target="../media/image131.png"/><Relationship Id="rId13" Type="http://schemas.openxmlformats.org/officeDocument/2006/relationships/image" Target="../media/image9.png"/><Relationship Id="rId18" Type="http://schemas.openxmlformats.org/officeDocument/2006/relationships/image" Target="../media/image14.png"/><Relationship Id="rId39" Type="http://schemas.openxmlformats.org/officeDocument/2006/relationships/image" Target="../media/image35.png"/><Relationship Id="rId109" Type="http://schemas.openxmlformats.org/officeDocument/2006/relationships/image" Target="../media/image105.png"/><Relationship Id="rId34" Type="http://schemas.openxmlformats.org/officeDocument/2006/relationships/image" Target="../media/image30.png"/><Relationship Id="rId50" Type="http://schemas.openxmlformats.org/officeDocument/2006/relationships/image" Target="../media/image46.jpeg"/><Relationship Id="rId55" Type="http://schemas.openxmlformats.org/officeDocument/2006/relationships/image" Target="../media/image51.png"/><Relationship Id="rId76" Type="http://schemas.openxmlformats.org/officeDocument/2006/relationships/image" Target="../media/image72.jpeg"/><Relationship Id="rId97" Type="http://schemas.openxmlformats.org/officeDocument/2006/relationships/image" Target="../media/image93.png"/><Relationship Id="rId104" Type="http://schemas.openxmlformats.org/officeDocument/2006/relationships/image" Target="../media/image100.png"/><Relationship Id="rId120" Type="http://schemas.openxmlformats.org/officeDocument/2006/relationships/image" Target="../media/image116.jpeg"/><Relationship Id="rId125" Type="http://schemas.openxmlformats.org/officeDocument/2006/relationships/image" Target="../media/image121.png"/><Relationship Id="rId7" Type="http://schemas.openxmlformats.org/officeDocument/2006/relationships/image" Target="../media/image4.png"/><Relationship Id="rId71" Type="http://schemas.openxmlformats.org/officeDocument/2006/relationships/image" Target="../media/image67.jpeg"/><Relationship Id="rId92" Type="http://schemas.openxmlformats.org/officeDocument/2006/relationships/image" Target="../media/image88.png"/><Relationship Id="rId2" Type="http://schemas.openxmlformats.org/officeDocument/2006/relationships/hyperlink" Target="https://www.instagram.com/123pli_/" TargetMode="External"/><Relationship Id="rId29" Type="http://schemas.openxmlformats.org/officeDocument/2006/relationships/image" Target="../media/image25.png"/><Relationship Id="rId24" Type="http://schemas.openxmlformats.org/officeDocument/2006/relationships/image" Target="../media/image20.jpeg"/><Relationship Id="rId40" Type="http://schemas.openxmlformats.org/officeDocument/2006/relationships/image" Target="../media/image36.jpeg"/><Relationship Id="rId45" Type="http://schemas.openxmlformats.org/officeDocument/2006/relationships/image" Target="../media/image41.png"/><Relationship Id="rId66" Type="http://schemas.openxmlformats.org/officeDocument/2006/relationships/image" Target="../media/image62.png"/><Relationship Id="rId87" Type="http://schemas.openxmlformats.org/officeDocument/2006/relationships/image" Target="../media/image83.jpeg"/><Relationship Id="rId110" Type="http://schemas.openxmlformats.org/officeDocument/2006/relationships/image" Target="../media/image106.png"/><Relationship Id="rId115" Type="http://schemas.openxmlformats.org/officeDocument/2006/relationships/image" Target="../media/image111.png"/><Relationship Id="rId131" Type="http://schemas.openxmlformats.org/officeDocument/2006/relationships/image" Target="../media/image127.jpeg"/><Relationship Id="rId136" Type="http://schemas.openxmlformats.org/officeDocument/2006/relationships/image" Target="../media/image132.jpeg"/><Relationship Id="rId61" Type="http://schemas.openxmlformats.org/officeDocument/2006/relationships/image" Target="../media/image57.png"/><Relationship Id="rId82" Type="http://schemas.openxmlformats.org/officeDocument/2006/relationships/image" Target="../media/image78.jpeg"/><Relationship Id="rId19" Type="http://schemas.openxmlformats.org/officeDocument/2006/relationships/image" Target="../media/image15.jpeg"/><Relationship Id="rId14" Type="http://schemas.openxmlformats.org/officeDocument/2006/relationships/image" Target="../media/image10.jpeg"/><Relationship Id="rId30" Type="http://schemas.openxmlformats.org/officeDocument/2006/relationships/image" Target="../media/image26.png"/><Relationship Id="rId35" Type="http://schemas.openxmlformats.org/officeDocument/2006/relationships/image" Target="../media/image31.png"/><Relationship Id="rId56" Type="http://schemas.openxmlformats.org/officeDocument/2006/relationships/image" Target="../media/image52.png"/><Relationship Id="rId77" Type="http://schemas.openxmlformats.org/officeDocument/2006/relationships/image" Target="../media/image73.png"/><Relationship Id="rId100" Type="http://schemas.openxmlformats.org/officeDocument/2006/relationships/image" Target="../media/image96.png"/><Relationship Id="rId105" Type="http://schemas.openxmlformats.org/officeDocument/2006/relationships/image" Target="../media/image101.png"/><Relationship Id="rId126" Type="http://schemas.openxmlformats.org/officeDocument/2006/relationships/image" Target="../media/image122.jpeg"/><Relationship Id="rId8" Type="http://schemas.openxmlformats.org/officeDocument/2006/relationships/image" Target="../media/image5.png"/><Relationship Id="rId51" Type="http://schemas.openxmlformats.org/officeDocument/2006/relationships/image" Target="../media/image47.png"/><Relationship Id="rId72" Type="http://schemas.openxmlformats.org/officeDocument/2006/relationships/image" Target="../media/image68.png"/><Relationship Id="rId93" Type="http://schemas.openxmlformats.org/officeDocument/2006/relationships/image" Target="../media/image89.png"/><Relationship Id="rId98" Type="http://schemas.openxmlformats.org/officeDocument/2006/relationships/image" Target="../media/image94.png"/><Relationship Id="rId121" Type="http://schemas.openxmlformats.org/officeDocument/2006/relationships/image" Target="../media/image117.png"/><Relationship Id="rId3" Type="http://schemas.openxmlformats.org/officeDocument/2006/relationships/image" Target="../media/image2.png"/><Relationship Id="rId25" Type="http://schemas.openxmlformats.org/officeDocument/2006/relationships/image" Target="../media/image21.jpeg"/><Relationship Id="rId46" Type="http://schemas.openxmlformats.org/officeDocument/2006/relationships/image" Target="../media/image42.png"/><Relationship Id="rId67" Type="http://schemas.openxmlformats.org/officeDocument/2006/relationships/image" Target="../media/image63.png"/><Relationship Id="rId116" Type="http://schemas.openxmlformats.org/officeDocument/2006/relationships/image" Target="../media/image112.jpeg"/><Relationship Id="rId137" Type="http://schemas.openxmlformats.org/officeDocument/2006/relationships/image" Target="../media/image133.png"/><Relationship Id="rId20" Type="http://schemas.openxmlformats.org/officeDocument/2006/relationships/image" Target="../media/image16.png"/><Relationship Id="rId41" Type="http://schemas.openxmlformats.org/officeDocument/2006/relationships/image" Target="../media/image37.png"/><Relationship Id="rId62" Type="http://schemas.openxmlformats.org/officeDocument/2006/relationships/image" Target="../media/image58.jpeg"/><Relationship Id="rId83" Type="http://schemas.openxmlformats.org/officeDocument/2006/relationships/image" Target="../media/image79.png"/><Relationship Id="rId88" Type="http://schemas.openxmlformats.org/officeDocument/2006/relationships/image" Target="../media/image84.jpeg"/><Relationship Id="rId111" Type="http://schemas.openxmlformats.org/officeDocument/2006/relationships/image" Target="../media/image107.jpeg"/><Relationship Id="rId132" Type="http://schemas.openxmlformats.org/officeDocument/2006/relationships/image" Target="../media/image128.jpeg"/><Relationship Id="rId15" Type="http://schemas.openxmlformats.org/officeDocument/2006/relationships/image" Target="../media/image11.jpeg"/><Relationship Id="rId36" Type="http://schemas.openxmlformats.org/officeDocument/2006/relationships/image" Target="../media/image32.png"/><Relationship Id="rId57" Type="http://schemas.openxmlformats.org/officeDocument/2006/relationships/image" Target="../media/image53.jpeg"/><Relationship Id="rId106" Type="http://schemas.openxmlformats.org/officeDocument/2006/relationships/image" Target="../media/image102.png"/><Relationship Id="rId127" Type="http://schemas.openxmlformats.org/officeDocument/2006/relationships/image" Target="../media/image123.png"/><Relationship Id="rId10" Type="http://schemas.openxmlformats.org/officeDocument/2006/relationships/image" Target="../media/image6.png"/><Relationship Id="rId31" Type="http://schemas.openxmlformats.org/officeDocument/2006/relationships/image" Target="../media/image27.jpeg"/><Relationship Id="rId52" Type="http://schemas.openxmlformats.org/officeDocument/2006/relationships/image" Target="../media/image48.png"/><Relationship Id="rId73" Type="http://schemas.openxmlformats.org/officeDocument/2006/relationships/image" Target="../media/image69.jpeg"/><Relationship Id="rId78" Type="http://schemas.openxmlformats.org/officeDocument/2006/relationships/image" Target="../media/image74.jpeg"/><Relationship Id="rId94" Type="http://schemas.openxmlformats.org/officeDocument/2006/relationships/image" Target="../media/image90.png"/><Relationship Id="rId99" Type="http://schemas.openxmlformats.org/officeDocument/2006/relationships/image" Target="../media/image95.png"/><Relationship Id="rId101" Type="http://schemas.openxmlformats.org/officeDocument/2006/relationships/image" Target="../media/image97.jpeg"/><Relationship Id="rId122" Type="http://schemas.openxmlformats.org/officeDocument/2006/relationships/image" Target="../media/image118.png"/><Relationship Id="rId4" Type="http://schemas.openxmlformats.org/officeDocument/2006/relationships/hyperlink" Target="https://vk.com/fejerverk123pli" TargetMode="External"/><Relationship Id="rId9" Type="http://schemas.openxmlformats.org/officeDocument/2006/relationships/hyperlink" Target="http://www.123pli.ru/" TargetMode="External"/><Relationship Id="rId26" Type="http://schemas.openxmlformats.org/officeDocument/2006/relationships/image" Target="../media/image22.png"/><Relationship Id="rId47" Type="http://schemas.openxmlformats.org/officeDocument/2006/relationships/image" Target="../media/image43.jpeg"/><Relationship Id="rId68" Type="http://schemas.openxmlformats.org/officeDocument/2006/relationships/image" Target="../media/image64.png"/><Relationship Id="rId89" Type="http://schemas.openxmlformats.org/officeDocument/2006/relationships/image" Target="../media/image85.png"/><Relationship Id="rId112" Type="http://schemas.openxmlformats.org/officeDocument/2006/relationships/image" Target="../media/image108.jpeg"/><Relationship Id="rId133" Type="http://schemas.openxmlformats.org/officeDocument/2006/relationships/image" Target="../media/image1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723899</xdr:rowOff>
    </xdr:from>
    <xdr:to>
      <xdr:col>18</xdr:col>
      <xdr:colOff>3677</xdr:colOff>
      <xdr:row>7</xdr:row>
      <xdr:rowOff>3167061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23899"/>
          <a:ext cx="17398708" cy="4383881"/>
        </a:xfrm>
        <a:prstGeom prst="rect">
          <a:avLst/>
        </a:prstGeom>
      </xdr:spPr>
    </xdr:pic>
    <xdr:clientData/>
  </xdr:twoCellAnchor>
  <xdr:twoCellAnchor>
    <xdr:from>
      <xdr:col>0</xdr:col>
      <xdr:colOff>83344</xdr:colOff>
      <xdr:row>7</xdr:row>
      <xdr:rowOff>2505076</xdr:rowOff>
    </xdr:from>
    <xdr:to>
      <xdr:col>2</xdr:col>
      <xdr:colOff>340518</xdr:colOff>
      <xdr:row>10</xdr:row>
      <xdr:rowOff>128587</xdr:rowOff>
    </xdr:to>
    <xdr:sp macro="" textlink="">
      <xdr:nvSpPr>
        <xdr:cNvPr id="4" name="TextBox 3"/>
        <xdr:cNvSpPr txBox="1"/>
      </xdr:nvSpPr>
      <xdr:spPr>
        <a:xfrm>
          <a:off x="83344" y="4326732"/>
          <a:ext cx="3650455" cy="131444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600" i="1"/>
            <a:t>Прайс</a:t>
          </a:r>
          <a:r>
            <a:rPr lang="ru-RU" sz="1600" i="1" baseline="0"/>
            <a:t>-лист магазина 123ПЛИ</a:t>
          </a:r>
        </a:p>
        <a:p>
          <a:r>
            <a:rPr lang="ru-RU" sz="1600" i="1" baseline="0"/>
            <a:t>на профессиональную пиротехнику</a:t>
          </a:r>
          <a:endParaRPr lang="ru-RU" sz="1600" i="1"/>
        </a:p>
      </xdr:txBody>
    </xdr:sp>
    <xdr:clientData/>
  </xdr:twoCellAnchor>
  <xdr:twoCellAnchor editAs="oneCell">
    <xdr:from>
      <xdr:col>0</xdr:col>
      <xdr:colOff>152400</xdr:colOff>
      <xdr:row>1</xdr:row>
      <xdr:rowOff>123825</xdr:rowOff>
    </xdr:from>
    <xdr:to>
      <xdr:col>0</xdr:col>
      <xdr:colOff>477548</xdr:colOff>
      <xdr:row>3</xdr:row>
      <xdr:rowOff>67972</xdr:rowOff>
    </xdr:to>
    <xdr:pic>
      <xdr:nvPicPr>
        <xdr:cNvPr id="6" name="Рисунок 5">
          <a:hlinkClick xmlns:r="http://schemas.openxmlformats.org/officeDocument/2006/relationships" r:id="rId2"/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523875"/>
          <a:ext cx="325148" cy="325148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1</xdr:row>
      <xdr:rowOff>123825</xdr:rowOff>
    </xdr:from>
    <xdr:to>
      <xdr:col>0</xdr:col>
      <xdr:colOff>896648</xdr:colOff>
      <xdr:row>3</xdr:row>
      <xdr:rowOff>67972</xdr:rowOff>
    </xdr:to>
    <xdr:pic>
      <xdr:nvPicPr>
        <xdr:cNvPr id="7" name="Рисунок 6">
          <a:hlinkClick xmlns:r="http://schemas.openxmlformats.org/officeDocument/2006/relationships" r:id="rId4"/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" y="523875"/>
          <a:ext cx="325148" cy="325148"/>
        </a:xfrm>
        <a:prstGeom prst="rect">
          <a:avLst/>
        </a:prstGeom>
      </xdr:spPr>
    </xdr:pic>
    <xdr:clientData/>
  </xdr:twoCellAnchor>
  <xdr:twoCellAnchor editAs="oneCell">
    <xdr:from>
      <xdr:col>0</xdr:col>
      <xdr:colOff>981075</xdr:colOff>
      <xdr:row>1</xdr:row>
      <xdr:rowOff>85725</xdr:rowOff>
    </xdr:from>
    <xdr:to>
      <xdr:col>0</xdr:col>
      <xdr:colOff>1352550</xdr:colOff>
      <xdr:row>3</xdr:row>
      <xdr:rowOff>76199</xdr:rowOff>
    </xdr:to>
    <xdr:pic>
      <xdr:nvPicPr>
        <xdr:cNvPr id="8" name="Рисунок 7">
          <a:hlinkClick xmlns:r="http://schemas.openxmlformats.org/officeDocument/2006/relationships" r:id="rId6"/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075" y="485775"/>
          <a:ext cx="371475" cy="371475"/>
        </a:xfrm>
        <a:prstGeom prst="rect">
          <a:avLst/>
        </a:prstGeom>
      </xdr:spPr>
    </xdr:pic>
    <xdr:clientData/>
  </xdr:twoCellAnchor>
  <xdr:twoCellAnchor>
    <xdr:from>
      <xdr:col>0</xdr:col>
      <xdr:colOff>1343024</xdr:colOff>
      <xdr:row>1</xdr:row>
      <xdr:rowOff>95250</xdr:rowOff>
    </xdr:from>
    <xdr:to>
      <xdr:col>2</xdr:col>
      <xdr:colOff>333374</xdr:colOff>
      <xdr:row>3</xdr:row>
      <xdr:rowOff>123825</xdr:rowOff>
    </xdr:to>
    <xdr:sp macro="" textlink="">
      <xdr:nvSpPr>
        <xdr:cNvPr id="9" name="TextBox 8"/>
        <xdr:cNvSpPr txBox="1"/>
      </xdr:nvSpPr>
      <xdr:spPr>
        <a:xfrm>
          <a:off x="1343024" y="702469"/>
          <a:ext cx="2383631" cy="43338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2000" b="0" i="0" u="none" strike="noStrike">
              <a:solidFill>
                <a:srgbClr val="FEDA00"/>
              </a:solidFill>
              <a:effectLst/>
              <a:latin typeface="+mn-lt"/>
              <a:ea typeface="+mn-ea"/>
              <a:cs typeface="+mn-cs"/>
            </a:rPr>
            <a:t>fireworks@123pli.ru</a:t>
          </a:r>
          <a:endParaRPr lang="ru-RU" sz="1100"/>
        </a:p>
      </xdr:txBody>
    </xdr:sp>
    <xdr:clientData/>
  </xdr:twoCellAnchor>
  <xdr:twoCellAnchor>
    <xdr:from>
      <xdr:col>16</xdr:col>
      <xdr:colOff>409574</xdr:colOff>
      <xdr:row>1</xdr:row>
      <xdr:rowOff>135732</xdr:rowOff>
    </xdr:from>
    <xdr:to>
      <xdr:col>18</xdr:col>
      <xdr:colOff>550067</xdr:colOff>
      <xdr:row>3</xdr:row>
      <xdr:rowOff>164307</xdr:rowOff>
    </xdr:to>
    <xdr:sp macro="" textlink="">
      <xdr:nvSpPr>
        <xdr:cNvPr id="13" name="TextBox 12"/>
        <xdr:cNvSpPr txBox="1"/>
      </xdr:nvSpPr>
      <xdr:spPr>
        <a:xfrm>
          <a:off x="15375730" y="742951"/>
          <a:ext cx="2569368" cy="43338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ru-RU" sz="2000" b="0" i="0" u="none" strike="noStrike">
              <a:solidFill>
                <a:srgbClr val="FEDA00"/>
              </a:solidFill>
              <a:effectLst/>
              <a:latin typeface="+mn-lt"/>
              <a:ea typeface="+mn-ea"/>
              <a:cs typeface="+mn-cs"/>
            </a:rPr>
            <a:t>8(3532)59-59-49</a:t>
          </a:r>
        </a:p>
        <a:p>
          <a:endParaRPr lang="ru-RU" sz="1100"/>
        </a:p>
      </xdr:txBody>
    </xdr:sp>
    <xdr:clientData/>
  </xdr:twoCellAnchor>
  <xdr:twoCellAnchor editAs="oneCell">
    <xdr:from>
      <xdr:col>16</xdr:col>
      <xdr:colOff>126207</xdr:colOff>
      <xdr:row>2</xdr:row>
      <xdr:rowOff>11907</xdr:rowOff>
    </xdr:from>
    <xdr:to>
      <xdr:col>16</xdr:col>
      <xdr:colOff>362505</xdr:colOff>
      <xdr:row>3</xdr:row>
      <xdr:rowOff>65268</xdr:rowOff>
    </xdr:to>
    <xdr:pic>
      <xdr:nvPicPr>
        <xdr:cNvPr id="14" name="Рисунок 13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92363" y="821532"/>
          <a:ext cx="236298" cy="255767"/>
        </a:xfrm>
        <a:prstGeom prst="rect">
          <a:avLst/>
        </a:prstGeom>
      </xdr:spPr>
    </xdr:pic>
    <xdr:clientData/>
  </xdr:twoCellAnchor>
  <xdr:twoCellAnchor editAs="oneCell">
    <xdr:from>
      <xdr:col>4</xdr:col>
      <xdr:colOff>1412081</xdr:colOff>
      <xdr:row>0</xdr:row>
      <xdr:rowOff>709612</xdr:rowOff>
    </xdr:from>
    <xdr:to>
      <xdr:col>8</xdr:col>
      <xdr:colOff>619124</xdr:colOff>
      <xdr:row>7</xdr:row>
      <xdr:rowOff>423294</xdr:rowOff>
    </xdr:to>
    <xdr:pic>
      <xdr:nvPicPr>
        <xdr:cNvPr id="15" name="Рисунок 14">
          <a:hlinkClick xmlns:r="http://schemas.openxmlformats.org/officeDocument/2006/relationships" r:id="rId9"/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289" t="-261" r="42351" b="63555"/>
        <a:stretch/>
      </xdr:blipFill>
      <xdr:spPr>
        <a:xfrm>
          <a:off x="7365206" y="709612"/>
          <a:ext cx="2659856" cy="1654401"/>
        </a:xfrm>
        <a:prstGeom prst="rect">
          <a:avLst/>
        </a:prstGeom>
      </xdr:spPr>
    </xdr:pic>
    <xdr:clientData/>
  </xdr:twoCellAnchor>
  <xdr:twoCellAnchor editAs="oneCell">
    <xdr:from>
      <xdr:col>0</xdr:col>
      <xdr:colOff>9525</xdr:colOff>
      <xdr:row>10</xdr:row>
      <xdr:rowOff>0</xdr:rowOff>
    </xdr:from>
    <xdr:to>
      <xdr:col>1</xdr:col>
      <xdr:colOff>0</xdr:colOff>
      <xdr:row>11</xdr:row>
      <xdr:rowOff>873</xdr:rowOff>
    </xdr:to>
    <xdr:pic>
      <xdr:nvPicPr>
        <xdr:cNvPr id="17" name="Рисунок 16"/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68" b="-1"/>
        <a:stretch/>
      </xdr:blipFill>
      <xdr:spPr>
        <a:xfrm>
          <a:off x="9525" y="4362450"/>
          <a:ext cx="1695450" cy="1267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1258219</xdr:rowOff>
    </xdr:from>
    <xdr:to>
      <xdr:col>1</xdr:col>
      <xdr:colOff>0</xdr:colOff>
      <xdr:row>12</xdr:row>
      <xdr:rowOff>875</xdr:rowOff>
    </xdr:to>
    <xdr:pic>
      <xdr:nvPicPr>
        <xdr:cNvPr id="18" name="Рисунок 17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20669"/>
          <a:ext cx="1704975" cy="127630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11</xdr:row>
      <xdr:rowOff>1259738</xdr:rowOff>
    </xdr:from>
    <xdr:to>
      <xdr:col>1</xdr:col>
      <xdr:colOff>9526</xdr:colOff>
      <xdr:row>13</xdr:row>
      <xdr:rowOff>9526</xdr:rowOff>
    </xdr:to>
    <xdr:pic>
      <xdr:nvPicPr>
        <xdr:cNvPr id="19" name="Рисунок 1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889013"/>
          <a:ext cx="1714500" cy="12834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</xdr:col>
      <xdr:colOff>0</xdr:colOff>
      <xdr:row>14</xdr:row>
      <xdr:rowOff>10440</xdr:rowOff>
    </xdr:to>
    <xdr:pic>
      <xdr:nvPicPr>
        <xdr:cNvPr id="20" name="Рисунок 19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162925"/>
          <a:ext cx="1704975" cy="12772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9525</xdr:colOff>
      <xdr:row>15</xdr:row>
      <xdr:rowOff>1904</xdr:rowOff>
    </xdr:to>
    <xdr:pic>
      <xdr:nvPicPr>
        <xdr:cNvPr id="21" name="Рисунок 20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429750"/>
          <a:ext cx="1714500" cy="1266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1253147</xdr:rowOff>
    </xdr:from>
    <xdr:to>
      <xdr:col>1</xdr:col>
      <xdr:colOff>5606</xdr:colOff>
      <xdr:row>16</xdr:row>
      <xdr:rowOff>0</xdr:rowOff>
    </xdr:to>
    <xdr:pic>
      <xdr:nvPicPr>
        <xdr:cNvPr id="22" name="Рисунок 21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68672"/>
          <a:ext cx="1710581" cy="12805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9525</xdr:rowOff>
    </xdr:from>
    <xdr:to>
      <xdr:col>1</xdr:col>
      <xdr:colOff>4081</xdr:colOff>
      <xdr:row>17</xdr:row>
      <xdr:rowOff>10399</xdr:rowOff>
    </xdr:to>
    <xdr:pic>
      <xdr:nvPicPr>
        <xdr:cNvPr id="23" name="Рисунок 22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972925"/>
          <a:ext cx="1704974" cy="1267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1257300</xdr:rowOff>
    </xdr:from>
    <xdr:to>
      <xdr:col>1</xdr:col>
      <xdr:colOff>9020</xdr:colOff>
      <xdr:row>18</xdr:row>
      <xdr:rowOff>10502</xdr:rowOff>
    </xdr:to>
    <xdr:pic>
      <xdr:nvPicPr>
        <xdr:cNvPr id="24" name="Рисунок 23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220700"/>
          <a:ext cx="1713995" cy="12868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224</xdr:colOff>
      <xdr:row>19</xdr:row>
      <xdr:rowOff>1</xdr:rowOff>
    </xdr:to>
    <xdr:pic>
      <xdr:nvPicPr>
        <xdr:cNvPr id="25" name="Рисунок 2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497050"/>
          <a:ext cx="1705199" cy="1266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</xdr:col>
      <xdr:colOff>9525</xdr:colOff>
      <xdr:row>20</xdr:row>
      <xdr:rowOff>7087</xdr:rowOff>
    </xdr:to>
    <xdr:pic>
      <xdr:nvPicPr>
        <xdr:cNvPr id="26" name="Рисунок 25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63875"/>
          <a:ext cx="1714500" cy="1273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10399</xdr:rowOff>
    </xdr:from>
    <xdr:to>
      <xdr:col>1</xdr:col>
      <xdr:colOff>9524</xdr:colOff>
      <xdr:row>21</xdr:row>
      <xdr:rowOff>12751</xdr:rowOff>
    </xdr:to>
    <xdr:pic>
      <xdr:nvPicPr>
        <xdr:cNvPr id="27" name="Рисунок 26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0" y="17041099"/>
          <a:ext cx="1714499" cy="1269177"/>
        </a:xfrm>
        <a:prstGeom prst="rect">
          <a:avLst/>
        </a:prstGeom>
      </xdr:spPr>
    </xdr:pic>
    <xdr:clientData/>
  </xdr:twoCellAnchor>
  <xdr:twoCellAnchor>
    <xdr:from>
      <xdr:col>10</xdr:col>
      <xdr:colOff>11906</xdr:colOff>
      <xdr:row>7</xdr:row>
      <xdr:rowOff>2826544</xdr:rowOff>
    </xdr:from>
    <xdr:to>
      <xdr:col>18</xdr:col>
      <xdr:colOff>483395</xdr:colOff>
      <xdr:row>10</xdr:row>
      <xdr:rowOff>164306</xdr:rowOff>
    </xdr:to>
    <xdr:sp macro="" textlink="">
      <xdr:nvSpPr>
        <xdr:cNvPr id="28" name="TextBox 27"/>
        <xdr:cNvSpPr txBox="1"/>
      </xdr:nvSpPr>
      <xdr:spPr>
        <a:xfrm>
          <a:off x="10787062" y="4767263"/>
          <a:ext cx="7091364" cy="102869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ru-RU" sz="1400" i="1" u="sng"/>
            <a:t>Проставтье количество выбранного товара в желтой</a:t>
          </a:r>
          <a:r>
            <a:rPr lang="en-US" sz="1400" i="1" u="sng"/>
            <a:t> </a:t>
          </a:r>
          <a:r>
            <a:rPr lang="ru-RU" sz="1400" i="1" u="sng"/>
            <a:t>или</a:t>
          </a:r>
          <a:r>
            <a:rPr lang="ru-RU" sz="1400" i="1" u="sng" baseline="0"/>
            <a:t> оранжевой</a:t>
          </a:r>
          <a:r>
            <a:rPr lang="ru-RU" sz="1400" i="1" u="sng"/>
            <a:t> колонке </a:t>
          </a:r>
        </a:p>
      </xdr:txBody>
    </xdr:sp>
    <xdr:clientData/>
  </xdr:twoCellAnchor>
  <xdr:twoCellAnchor editAs="oneCell">
    <xdr:from>
      <xdr:col>0</xdr:col>
      <xdr:colOff>0</xdr:colOff>
      <xdr:row>22</xdr:row>
      <xdr:rowOff>9525</xdr:rowOff>
    </xdr:from>
    <xdr:to>
      <xdr:col>1</xdr:col>
      <xdr:colOff>0</xdr:colOff>
      <xdr:row>23</xdr:row>
      <xdr:rowOff>19008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26175"/>
          <a:ext cx="1704975" cy="12763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1</xdr:rowOff>
    </xdr:from>
    <xdr:to>
      <xdr:col>1</xdr:col>
      <xdr:colOff>56</xdr:colOff>
      <xdr:row>24</xdr:row>
      <xdr:rowOff>9525</xdr:rowOff>
    </xdr:to>
    <xdr:pic>
      <xdr:nvPicPr>
        <xdr:cNvPr id="5" name="Рисунок 4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83476"/>
          <a:ext cx="1705031" cy="12763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1266823</xdr:rowOff>
    </xdr:from>
    <xdr:to>
      <xdr:col>1</xdr:col>
      <xdr:colOff>29237</xdr:colOff>
      <xdr:row>25</xdr:row>
      <xdr:rowOff>1172</xdr:rowOff>
    </xdr:to>
    <xdr:pic>
      <xdr:nvPicPr>
        <xdr:cNvPr id="10" name="Рисунок 9"/>
        <xdr:cNvPicPr>
          <a:picLocks noChangeAspect="1"/>
        </xdr:cNvPicPr>
      </xdr:nvPicPr>
      <xdr:blipFill rotWithShape="1"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99" t="15126" r="-1099" b="-257"/>
        <a:stretch/>
      </xdr:blipFill>
      <xdr:spPr>
        <a:xfrm flipV="1">
          <a:off x="0" y="21450298"/>
          <a:ext cx="1734212" cy="126682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</xdr:row>
      <xdr:rowOff>1</xdr:rowOff>
    </xdr:from>
    <xdr:to>
      <xdr:col>1</xdr:col>
      <xdr:colOff>9526</xdr:colOff>
      <xdr:row>26</xdr:row>
      <xdr:rowOff>28577</xdr:rowOff>
    </xdr:to>
    <xdr:pic>
      <xdr:nvPicPr>
        <xdr:cNvPr id="11" name="Рисунок 10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2717126"/>
          <a:ext cx="1714500" cy="1295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7408</xdr:rowOff>
    </xdr:from>
    <xdr:to>
      <xdr:col>1</xdr:col>
      <xdr:colOff>0</xdr:colOff>
      <xdr:row>27</xdr:row>
      <xdr:rowOff>12652</xdr:rowOff>
    </xdr:to>
    <xdr:pic>
      <xdr:nvPicPr>
        <xdr:cNvPr id="12" name="Рисунок 11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91358"/>
          <a:ext cx="1704975" cy="12720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7940</xdr:rowOff>
    </xdr:from>
    <xdr:to>
      <xdr:col>1</xdr:col>
      <xdr:colOff>4081</xdr:colOff>
      <xdr:row>28</xdr:row>
      <xdr:rowOff>2195</xdr:rowOff>
    </xdr:to>
    <xdr:pic>
      <xdr:nvPicPr>
        <xdr:cNvPr id="16" name="Рисунок 15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258715"/>
          <a:ext cx="1704974" cy="12549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1257302</xdr:rowOff>
    </xdr:from>
    <xdr:to>
      <xdr:col>1</xdr:col>
      <xdr:colOff>9525</xdr:colOff>
      <xdr:row>29</xdr:row>
      <xdr:rowOff>1904</xdr:rowOff>
    </xdr:to>
    <xdr:pic>
      <xdr:nvPicPr>
        <xdr:cNvPr id="29" name="Рисунок 28"/>
        <xdr:cNvPicPr>
          <a:picLocks noChangeAspect="1"/>
        </xdr:cNvPicPr>
      </xdr:nvPicPr>
      <xdr:blipFill rotWithShape="1"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515" r="12612"/>
        <a:stretch/>
      </xdr:blipFill>
      <xdr:spPr>
        <a:xfrm>
          <a:off x="0" y="26508077"/>
          <a:ext cx="1714500" cy="12763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9273</xdr:rowOff>
    </xdr:from>
    <xdr:to>
      <xdr:col>1</xdr:col>
      <xdr:colOff>4081</xdr:colOff>
      <xdr:row>30</xdr:row>
      <xdr:rowOff>15947</xdr:rowOff>
    </xdr:to>
    <xdr:pic>
      <xdr:nvPicPr>
        <xdr:cNvPr id="30" name="Рисунок 29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793698"/>
          <a:ext cx="1704974" cy="12734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1264789</xdr:rowOff>
    </xdr:from>
    <xdr:to>
      <xdr:col>1</xdr:col>
      <xdr:colOff>0</xdr:colOff>
      <xdr:row>31</xdr:row>
      <xdr:rowOff>1</xdr:rowOff>
    </xdr:to>
    <xdr:pic>
      <xdr:nvPicPr>
        <xdr:cNvPr id="31" name="Рисунок 30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049214"/>
          <a:ext cx="1704975" cy="126886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</xdr:row>
      <xdr:rowOff>1266023</xdr:rowOff>
    </xdr:from>
    <xdr:to>
      <xdr:col>1</xdr:col>
      <xdr:colOff>0</xdr:colOff>
      <xdr:row>32</xdr:row>
      <xdr:rowOff>1904</xdr:rowOff>
    </xdr:to>
    <xdr:pic>
      <xdr:nvPicPr>
        <xdr:cNvPr id="32" name="Рисунок 31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30317273"/>
          <a:ext cx="1704974" cy="12676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</xdr:col>
      <xdr:colOff>13048</xdr:colOff>
      <xdr:row>34</xdr:row>
      <xdr:rowOff>13049</xdr:rowOff>
    </xdr:to>
    <xdr:pic>
      <xdr:nvPicPr>
        <xdr:cNvPr id="33" name="Рисунок 32"/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344"/>
        <a:stretch/>
      </xdr:blipFill>
      <xdr:spPr>
        <a:xfrm>
          <a:off x="0" y="32071849"/>
          <a:ext cx="1722329" cy="1278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8564</xdr:rowOff>
    </xdr:from>
    <xdr:to>
      <xdr:col>1</xdr:col>
      <xdr:colOff>0</xdr:colOff>
      <xdr:row>35</xdr:row>
      <xdr:rowOff>13048</xdr:rowOff>
    </xdr:to>
    <xdr:pic>
      <xdr:nvPicPr>
        <xdr:cNvPr id="34" name="Рисунок 33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346064"/>
          <a:ext cx="1709281" cy="12701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2767</xdr:rowOff>
    </xdr:from>
    <xdr:to>
      <xdr:col>1</xdr:col>
      <xdr:colOff>13048</xdr:colOff>
      <xdr:row>38</xdr:row>
      <xdr:rowOff>8173</xdr:rowOff>
    </xdr:to>
    <xdr:pic>
      <xdr:nvPicPr>
        <xdr:cNvPr id="35" name="Рисунок 34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137219"/>
          <a:ext cx="1722329" cy="1271057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38</xdr:row>
      <xdr:rowOff>0</xdr:rowOff>
    </xdr:from>
    <xdr:to>
      <xdr:col>1</xdr:col>
      <xdr:colOff>13049</xdr:colOff>
      <xdr:row>39</xdr:row>
      <xdr:rowOff>3733</xdr:rowOff>
    </xdr:to>
    <xdr:pic>
      <xdr:nvPicPr>
        <xdr:cNvPr id="36" name="Рисунок 35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" y="38400103"/>
          <a:ext cx="1722328" cy="126938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39</xdr:row>
      <xdr:rowOff>0</xdr:rowOff>
    </xdr:from>
    <xdr:to>
      <xdr:col>1</xdr:col>
      <xdr:colOff>0</xdr:colOff>
      <xdr:row>40</xdr:row>
      <xdr:rowOff>13048</xdr:rowOff>
    </xdr:to>
    <xdr:pic>
      <xdr:nvPicPr>
        <xdr:cNvPr id="37" name="Рисунок 36"/>
        <xdr:cNvPicPr>
          <a:picLocks noChangeAspect="1"/>
        </xdr:cNvPicPr>
      </xdr:nvPicPr>
      <xdr:blipFill rotWithShape="1"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8614"/>
        <a:stretch/>
      </xdr:blipFill>
      <xdr:spPr>
        <a:xfrm>
          <a:off x="1" y="39665753"/>
          <a:ext cx="1709280" cy="1278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1264211</xdr:rowOff>
    </xdr:from>
    <xdr:to>
      <xdr:col>1</xdr:col>
      <xdr:colOff>13048</xdr:colOff>
      <xdr:row>41</xdr:row>
      <xdr:rowOff>1</xdr:rowOff>
    </xdr:to>
    <xdr:pic>
      <xdr:nvPicPr>
        <xdr:cNvPr id="38" name="Рисунок 37"/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9674"/>
        <a:stretch/>
      </xdr:blipFill>
      <xdr:spPr>
        <a:xfrm>
          <a:off x="0" y="40929964"/>
          <a:ext cx="1722329" cy="1267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9817</xdr:rowOff>
    </xdr:from>
    <xdr:to>
      <xdr:col>1</xdr:col>
      <xdr:colOff>13048</xdr:colOff>
      <xdr:row>42</xdr:row>
      <xdr:rowOff>0</xdr:rowOff>
    </xdr:to>
    <xdr:pic>
      <xdr:nvPicPr>
        <xdr:cNvPr id="39" name="Рисунок 38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206872"/>
          <a:ext cx="1722329" cy="12558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13050</xdr:rowOff>
    </xdr:from>
    <xdr:to>
      <xdr:col>1</xdr:col>
      <xdr:colOff>13048</xdr:colOff>
      <xdr:row>44</xdr:row>
      <xdr:rowOff>2</xdr:rowOff>
    </xdr:to>
    <xdr:pic>
      <xdr:nvPicPr>
        <xdr:cNvPr id="40" name="Рисунок 39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741406"/>
          <a:ext cx="1722329" cy="125260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</xdr:row>
      <xdr:rowOff>9239</xdr:rowOff>
    </xdr:from>
    <xdr:to>
      <xdr:col>1</xdr:col>
      <xdr:colOff>0</xdr:colOff>
      <xdr:row>45</xdr:row>
      <xdr:rowOff>0</xdr:rowOff>
    </xdr:to>
    <xdr:pic>
      <xdr:nvPicPr>
        <xdr:cNvPr id="41" name="Рисунок 40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6003246"/>
          <a:ext cx="1709281" cy="12564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1</xdr:rowOff>
    </xdr:from>
    <xdr:to>
      <xdr:col>1</xdr:col>
      <xdr:colOff>7644</xdr:colOff>
      <xdr:row>46</xdr:row>
      <xdr:rowOff>0</xdr:rowOff>
    </xdr:to>
    <xdr:pic>
      <xdr:nvPicPr>
        <xdr:cNvPr id="42" name="Рисунок 41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259659"/>
          <a:ext cx="1716925" cy="126565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46</xdr:row>
      <xdr:rowOff>0</xdr:rowOff>
    </xdr:from>
    <xdr:to>
      <xdr:col>1</xdr:col>
      <xdr:colOff>9526</xdr:colOff>
      <xdr:row>47</xdr:row>
      <xdr:rowOff>0</xdr:rowOff>
    </xdr:to>
    <xdr:pic>
      <xdr:nvPicPr>
        <xdr:cNvPr id="43" name="Рисунок 42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8929925"/>
          <a:ext cx="1714500" cy="1266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</xdr:row>
      <xdr:rowOff>18144</xdr:rowOff>
    </xdr:from>
    <xdr:to>
      <xdr:col>1</xdr:col>
      <xdr:colOff>0</xdr:colOff>
      <xdr:row>48</xdr:row>
      <xdr:rowOff>14369</xdr:rowOff>
    </xdr:to>
    <xdr:pic>
      <xdr:nvPicPr>
        <xdr:cNvPr id="44" name="Рисунок 43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9809103"/>
          <a:ext cx="1709281" cy="1261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11865</xdr:rowOff>
    </xdr:from>
    <xdr:to>
      <xdr:col>1</xdr:col>
      <xdr:colOff>8387</xdr:colOff>
      <xdr:row>36</xdr:row>
      <xdr:rowOff>26096</xdr:rowOff>
    </xdr:to>
    <xdr:pic>
      <xdr:nvPicPr>
        <xdr:cNvPr id="45" name="Рисунок 44"/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51" r="11861"/>
        <a:stretch/>
      </xdr:blipFill>
      <xdr:spPr>
        <a:xfrm>
          <a:off x="0" y="34615016"/>
          <a:ext cx="1709280" cy="12798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5412</xdr:rowOff>
    </xdr:from>
    <xdr:to>
      <xdr:col>1</xdr:col>
      <xdr:colOff>0</xdr:colOff>
      <xdr:row>37</xdr:row>
      <xdr:rowOff>13050</xdr:rowOff>
    </xdr:to>
    <xdr:pic>
      <xdr:nvPicPr>
        <xdr:cNvPr id="46" name="Рисунок 45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874213"/>
          <a:ext cx="1709281" cy="12732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1</xdr:rowOff>
    </xdr:from>
    <xdr:to>
      <xdr:col>1</xdr:col>
      <xdr:colOff>13048</xdr:colOff>
      <xdr:row>43</xdr:row>
      <xdr:rowOff>16082</xdr:rowOff>
    </xdr:to>
    <xdr:pic>
      <xdr:nvPicPr>
        <xdr:cNvPr id="47" name="Рисунок 46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462706"/>
          <a:ext cx="1722329" cy="12817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634</xdr:rowOff>
    </xdr:from>
    <xdr:to>
      <xdr:col>1</xdr:col>
      <xdr:colOff>13048</xdr:colOff>
      <xdr:row>50</xdr:row>
      <xdr:rowOff>2</xdr:rowOff>
    </xdr:to>
    <xdr:pic>
      <xdr:nvPicPr>
        <xdr:cNvPr id="48" name="Рисунок 47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588545"/>
          <a:ext cx="1722329" cy="12650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1266824</xdr:rowOff>
    </xdr:from>
    <xdr:to>
      <xdr:col>1</xdr:col>
      <xdr:colOff>5906</xdr:colOff>
      <xdr:row>51</xdr:row>
      <xdr:rowOff>9525</xdr:rowOff>
    </xdr:to>
    <xdr:pic>
      <xdr:nvPicPr>
        <xdr:cNvPr id="49" name="Рисунок 48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997224"/>
          <a:ext cx="1710881" cy="12763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5051</xdr:rowOff>
    </xdr:from>
    <xdr:to>
      <xdr:col>1</xdr:col>
      <xdr:colOff>0</xdr:colOff>
      <xdr:row>52</xdr:row>
      <xdr:rowOff>16571</xdr:rowOff>
    </xdr:to>
    <xdr:pic>
      <xdr:nvPicPr>
        <xdr:cNvPr id="50" name="Рисунок 49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269101"/>
          <a:ext cx="1704975" cy="12783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1</xdr:col>
      <xdr:colOff>2902</xdr:colOff>
      <xdr:row>56</xdr:row>
      <xdr:rowOff>13048</xdr:rowOff>
    </xdr:to>
    <xdr:pic>
      <xdr:nvPicPr>
        <xdr:cNvPr id="51" name="Рисунок 50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0438082"/>
          <a:ext cx="1712183" cy="1278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</xdr:rowOff>
    </xdr:from>
    <xdr:to>
      <xdr:col>1</xdr:col>
      <xdr:colOff>15930</xdr:colOff>
      <xdr:row>57</xdr:row>
      <xdr:rowOff>13048</xdr:rowOff>
    </xdr:to>
    <xdr:pic>
      <xdr:nvPicPr>
        <xdr:cNvPr id="52" name="Рисунок 51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703734"/>
          <a:ext cx="1725211" cy="1278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13049</xdr:rowOff>
    </xdr:from>
    <xdr:to>
      <xdr:col>1</xdr:col>
      <xdr:colOff>0</xdr:colOff>
      <xdr:row>58</xdr:row>
      <xdr:rowOff>13049</xdr:rowOff>
    </xdr:to>
    <xdr:pic>
      <xdr:nvPicPr>
        <xdr:cNvPr id="53" name="Рисунок 52"/>
        <xdr:cNvPicPr>
          <a:picLocks noChangeAspect="1"/>
        </xdr:cNvPicPr>
      </xdr:nvPicPr>
      <xdr:blipFill rotWithShape="1"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71" r="15509"/>
        <a:stretch/>
      </xdr:blipFill>
      <xdr:spPr>
        <a:xfrm>
          <a:off x="0" y="62982433"/>
          <a:ext cx="1709281" cy="1265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</xdr:rowOff>
    </xdr:from>
    <xdr:to>
      <xdr:col>1</xdr:col>
      <xdr:colOff>6240</xdr:colOff>
      <xdr:row>59</xdr:row>
      <xdr:rowOff>1904</xdr:rowOff>
    </xdr:to>
    <xdr:pic>
      <xdr:nvPicPr>
        <xdr:cNvPr id="54" name="Рисунок 53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235035"/>
          <a:ext cx="1715521" cy="1265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</xdr:col>
      <xdr:colOff>13048</xdr:colOff>
      <xdr:row>60</xdr:row>
      <xdr:rowOff>1</xdr:rowOff>
    </xdr:to>
    <xdr:pic>
      <xdr:nvPicPr>
        <xdr:cNvPr id="55" name="Рисунок 54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5500685"/>
          <a:ext cx="1722329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60</xdr:row>
      <xdr:rowOff>1</xdr:rowOff>
    </xdr:from>
    <xdr:to>
      <xdr:col>1</xdr:col>
      <xdr:colOff>4678</xdr:colOff>
      <xdr:row>61</xdr:row>
      <xdr:rowOff>13048</xdr:rowOff>
    </xdr:to>
    <xdr:pic>
      <xdr:nvPicPr>
        <xdr:cNvPr id="56" name="Рисунок 55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6766337"/>
          <a:ext cx="1713958" cy="12786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2</xdr:rowOff>
    </xdr:from>
    <xdr:to>
      <xdr:col>1</xdr:col>
      <xdr:colOff>13048</xdr:colOff>
      <xdr:row>62</xdr:row>
      <xdr:rowOff>0</xdr:rowOff>
    </xdr:to>
    <xdr:pic>
      <xdr:nvPicPr>
        <xdr:cNvPr id="57" name="Рисунок 56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8031988"/>
          <a:ext cx="1722329" cy="1265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1</xdr:rowOff>
    </xdr:from>
    <xdr:to>
      <xdr:col>1</xdr:col>
      <xdr:colOff>3400</xdr:colOff>
      <xdr:row>63</xdr:row>
      <xdr:rowOff>13048</xdr:rowOff>
    </xdr:to>
    <xdr:pic>
      <xdr:nvPicPr>
        <xdr:cNvPr id="58" name="Рисунок 57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297638"/>
          <a:ext cx="1712681" cy="1278698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63</xdr:row>
      <xdr:rowOff>1</xdr:rowOff>
    </xdr:from>
    <xdr:to>
      <xdr:col>1</xdr:col>
      <xdr:colOff>0</xdr:colOff>
      <xdr:row>64</xdr:row>
      <xdr:rowOff>13049</xdr:rowOff>
    </xdr:to>
    <xdr:pic>
      <xdr:nvPicPr>
        <xdr:cNvPr id="59" name="Рисунок 58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70563289"/>
          <a:ext cx="1709280" cy="1278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1</xdr:col>
      <xdr:colOff>13048</xdr:colOff>
      <xdr:row>65</xdr:row>
      <xdr:rowOff>13048</xdr:rowOff>
    </xdr:to>
    <xdr:pic>
      <xdr:nvPicPr>
        <xdr:cNvPr id="60" name="Рисунок 59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1828938"/>
          <a:ext cx="1722329" cy="1278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1</xdr:col>
      <xdr:colOff>13048</xdr:colOff>
      <xdr:row>66</xdr:row>
      <xdr:rowOff>1904</xdr:rowOff>
    </xdr:to>
    <xdr:pic>
      <xdr:nvPicPr>
        <xdr:cNvPr id="61" name="Рисунок 60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3094589"/>
          <a:ext cx="1722329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1</xdr:col>
      <xdr:colOff>13048</xdr:colOff>
      <xdr:row>67</xdr:row>
      <xdr:rowOff>26097</xdr:rowOff>
    </xdr:to>
    <xdr:pic>
      <xdr:nvPicPr>
        <xdr:cNvPr id="62" name="Рисунок 61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4360240"/>
          <a:ext cx="1722329" cy="1291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1257300</xdr:rowOff>
    </xdr:from>
    <xdr:to>
      <xdr:col>1</xdr:col>
      <xdr:colOff>0</xdr:colOff>
      <xdr:row>68</xdr:row>
      <xdr:rowOff>3523</xdr:rowOff>
    </xdr:to>
    <xdr:pic>
      <xdr:nvPicPr>
        <xdr:cNvPr id="63" name="Рисунок 62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4761725"/>
          <a:ext cx="1704975" cy="12798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</xdr:col>
      <xdr:colOff>19518</xdr:colOff>
      <xdr:row>70</xdr:row>
      <xdr:rowOff>0</xdr:rowOff>
    </xdr:to>
    <xdr:pic>
      <xdr:nvPicPr>
        <xdr:cNvPr id="64" name="Рисунок 63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309075"/>
          <a:ext cx="1728799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1</xdr:col>
      <xdr:colOff>13048</xdr:colOff>
      <xdr:row>71</xdr:row>
      <xdr:rowOff>0</xdr:rowOff>
    </xdr:to>
    <xdr:pic>
      <xdr:nvPicPr>
        <xdr:cNvPr id="65" name="Рисунок 64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574726"/>
          <a:ext cx="1722329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71</xdr:row>
      <xdr:rowOff>1</xdr:rowOff>
    </xdr:from>
    <xdr:to>
      <xdr:col>1</xdr:col>
      <xdr:colOff>13048</xdr:colOff>
      <xdr:row>72</xdr:row>
      <xdr:rowOff>21437</xdr:rowOff>
    </xdr:to>
    <xdr:pic>
      <xdr:nvPicPr>
        <xdr:cNvPr id="66" name="Рисунок 65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79840378"/>
          <a:ext cx="1722328" cy="12870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</xdr:rowOff>
    </xdr:from>
    <xdr:to>
      <xdr:col>1</xdr:col>
      <xdr:colOff>7305</xdr:colOff>
      <xdr:row>73</xdr:row>
      <xdr:rowOff>0</xdr:rowOff>
    </xdr:to>
    <xdr:pic>
      <xdr:nvPicPr>
        <xdr:cNvPr id="67" name="Рисунок 66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1106028"/>
          <a:ext cx="1716586" cy="1265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</xdr:rowOff>
    </xdr:from>
    <xdr:to>
      <xdr:col>1</xdr:col>
      <xdr:colOff>0</xdr:colOff>
      <xdr:row>74</xdr:row>
      <xdr:rowOff>10408</xdr:rowOff>
    </xdr:to>
    <xdr:pic>
      <xdr:nvPicPr>
        <xdr:cNvPr id="68" name="Рисунок 67"/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746"/>
        <a:stretch/>
      </xdr:blipFill>
      <xdr:spPr>
        <a:xfrm>
          <a:off x="0" y="82371679"/>
          <a:ext cx="1709281" cy="12760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74</xdr:row>
      <xdr:rowOff>0</xdr:rowOff>
    </xdr:from>
    <xdr:to>
      <xdr:col>1</xdr:col>
      <xdr:colOff>13048</xdr:colOff>
      <xdr:row>75</xdr:row>
      <xdr:rowOff>14142</xdr:rowOff>
    </xdr:to>
    <xdr:pic>
      <xdr:nvPicPr>
        <xdr:cNvPr id="69" name="Рисунок 68"/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9018"/>
        <a:stretch/>
      </xdr:blipFill>
      <xdr:spPr>
        <a:xfrm>
          <a:off x="0" y="83637329"/>
          <a:ext cx="1722329" cy="12797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1</xdr:rowOff>
    </xdr:from>
    <xdr:to>
      <xdr:col>1</xdr:col>
      <xdr:colOff>0</xdr:colOff>
      <xdr:row>76</xdr:row>
      <xdr:rowOff>3826</xdr:rowOff>
    </xdr:to>
    <xdr:pic>
      <xdr:nvPicPr>
        <xdr:cNvPr id="70" name="Рисунок 69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902980"/>
          <a:ext cx="1709281" cy="12644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1</xdr:rowOff>
    </xdr:from>
    <xdr:to>
      <xdr:col>1</xdr:col>
      <xdr:colOff>13048</xdr:colOff>
      <xdr:row>77</xdr:row>
      <xdr:rowOff>3344</xdr:rowOff>
    </xdr:to>
    <xdr:pic>
      <xdr:nvPicPr>
        <xdr:cNvPr id="71" name="Рисунок 70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168631"/>
          <a:ext cx="1722329" cy="12689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</xdr:rowOff>
    </xdr:from>
    <xdr:to>
      <xdr:col>1</xdr:col>
      <xdr:colOff>13048</xdr:colOff>
      <xdr:row>77</xdr:row>
      <xdr:rowOff>1259841</xdr:rowOff>
    </xdr:to>
    <xdr:pic>
      <xdr:nvPicPr>
        <xdr:cNvPr id="72" name="Рисунок 71"/>
        <xdr:cNvPicPr>
          <a:picLocks noChangeAspect="1"/>
        </xdr:cNvPicPr>
      </xdr:nvPicPr>
      <xdr:blipFill rotWithShape="1"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5385"/>
        <a:stretch/>
      </xdr:blipFill>
      <xdr:spPr>
        <a:xfrm>
          <a:off x="0" y="87434282"/>
          <a:ext cx="1722329" cy="12598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0</xdr:colOff>
      <xdr:row>79</xdr:row>
      <xdr:rowOff>14760</xdr:rowOff>
    </xdr:to>
    <xdr:pic>
      <xdr:nvPicPr>
        <xdr:cNvPr id="73" name="Рисунок 72"/>
        <xdr:cNvPicPr>
          <a:picLocks noChangeAspect="1"/>
        </xdr:cNvPicPr>
      </xdr:nvPicPr>
      <xdr:blipFill rotWithShape="1"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959"/>
        <a:stretch/>
      </xdr:blipFill>
      <xdr:spPr>
        <a:xfrm>
          <a:off x="0" y="88699932"/>
          <a:ext cx="1709281" cy="128041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74" name="Рисунок 73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89965582"/>
          <a:ext cx="1709280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1</xdr:rowOff>
    </xdr:from>
    <xdr:to>
      <xdr:col>1</xdr:col>
      <xdr:colOff>13048</xdr:colOff>
      <xdr:row>81</xdr:row>
      <xdr:rowOff>216</xdr:rowOff>
    </xdr:to>
    <xdr:pic>
      <xdr:nvPicPr>
        <xdr:cNvPr id="75" name="Рисунок 74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231234"/>
          <a:ext cx="1722329" cy="12651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0</xdr:rowOff>
    </xdr:from>
    <xdr:to>
      <xdr:col>1</xdr:col>
      <xdr:colOff>13048</xdr:colOff>
      <xdr:row>82</xdr:row>
      <xdr:rowOff>13048</xdr:rowOff>
    </xdr:to>
    <xdr:pic>
      <xdr:nvPicPr>
        <xdr:cNvPr id="76" name="Рисунок 75"/>
        <xdr:cNvPicPr>
          <a:picLocks noChangeAspect="1"/>
        </xdr:cNvPicPr>
      </xdr:nvPicPr>
      <xdr:blipFill rotWithShape="1"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577"/>
        <a:stretch/>
      </xdr:blipFill>
      <xdr:spPr>
        <a:xfrm>
          <a:off x="0" y="92496884"/>
          <a:ext cx="1722329" cy="12786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1</xdr:col>
      <xdr:colOff>13048</xdr:colOff>
      <xdr:row>83</xdr:row>
      <xdr:rowOff>13048</xdr:rowOff>
    </xdr:to>
    <xdr:pic>
      <xdr:nvPicPr>
        <xdr:cNvPr id="77" name="Рисунок 76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3762534"/>
          <a:ext cx="1722329" cy="1278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0</xdr:rowOff>
    </xdr:from>
    <xdr:to>
      <xdr:col>1</xdr:col>
      <xdr:colOff>13048</xdr:colOff>
      <xdr:row>84</xdr:row>
      <xdr:rowOff>0</xdr:rowOff>
    </xdr:to>
    <xdr:pic>
      <xdr:nvPicPr>
        <xdr:cNvPr id="78" name="Рисунок 77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5028185"/>
          <a:ext cx="1722329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79" name="Рисунок 78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6293836"/>
          <a:ext cx="1709281" cy="1265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1</xdr:col>
      <xdr:colOff>0</xdr:colOff>
      <xdr:row>86</xdr:row>
      <xdr:rowOff>445</xdr:rowOff>
    </xdr:to>
    <xdr:pic>
      <xdr:nvPicPr>
        <xdr:cNvPr id="80" name="Рисунок 79"/>
        <xdr:cNvPicPr>
          <a:picLocks noChangeAspect="1"/>
        </xdr:cNvPicPr>
      </xdr:nvPicPr>
      <xdr:blipFill rotWithShape="1"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274"/>
        <a:stretch/>
      </xdr:blipFill>
      <xdr:spPr>
        <a:xfrm>
          <a:off x="0" y="97559486"/>
          <a:ext cx="1709281" cy="12653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</xdr:rowOff>
    </xdr:from>
    <xdr:to>
      <xdr:col>1</xdr:col>
      <xdr:colOff>0</xdr:colOff>
      <xdr:row>88</xdr:row>
      <xdr:rowOff>753</xdr:rowOff>
    </xdr:to>
    <xdr:pic>
      <xdr:nvPicPr>
        <xdr:cNvPr id="81" name="Рисунок 80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090789"/>
          <a:ext cx="1709281" cy="12614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</xdr:rowOff>
    </xdr:from>
    <xdr:to>
      <xdr:col>1</xdr:col>
      <xdr:colOff>13048</xdr:colOff>
      <xdr:row>89</xdr:row>
      <xdr:rowOff>19712</xdr:rowOff>
    </xdr:to>
    <xdr:pic>
      <xdr:nvPicPr>
        <xdr:cNvPr id="82" name="Рисунок 81"/>
        <xdr:cNvPicPr>
          <a:picLocks noChangeAspect="1"/>
        </xdr:cNvPicPr>
      </xdr:nvPicPr>
      <xdr:blipFill rotWithShape="1"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3255"/>
        <a:stretch/>
      </xdr:blipFill>
      <xdr:spPr>
        <a:xfrm>
          <a:off x="0" y="101356439"/>
          <a:ext cx="1722329" cy="12853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1</xdr:rowOff>
    </xdr:from>
    <xdr:to>
      <xdr:col>1</xdr:col>
      <xdr:colOff>0</xdr:colOff>
      <xdr:row>90</xdr:row>
      <xdr:rowOff>8106</xdr:rowOff>
    </xdr:to>
    <xdr:pic>
      <xdr:nvPicPr>
        <xdr:cNvPr id="83" name="Рисунок 82"/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9136"/>
        <a:stretch/>
      </xdr:blipFill>
      <xdr:spPr>
        <a:xfrm>
          <a:off x="0" y="102622090"/>
          <a:ext cx="1709281" cy="127375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90</xdr:row>
      <xdr:rowOff>0</xdr:rowOff>
    </xdr:from>
    <xdr:to>
      <xdr:col>1</xdr:col>
      <xdr:colOff>0</xdr:colOff>
      <xdr:row>91</xdr:row>
      <xdr:rowOff>16883</xdr:rowOff>
    </xdr:to>
    <xdr:pic>
      <xdr:nvPicPr>
        <xdr:cNvPr id="84" name="Рисунок 83"/>
        <xdr:cNvPicPr>
          <a:picLocks noChangeAspect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081"/>
        <a:stretch/>
      </xdr:blipFill>
      <xdr:spPr>
        <a:xfrm>
          <a:off x="1" y="103887740"/>
          <a:ext cx="1709280" cy="128253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91</xdr:row>
      <xdr:rowOff>1</xdr:rowOff>
    </xdr:from>
    <xdr:to>
      <xdr:col>1</xdr:col>
      <xdr:colOff>13048</xdr:colOff>
      <xdr:row>92</xdr:row>
      <xdr:rowOff>22356</xdr:rowOff>
    </xdr:to>
    <xdr:pic>
      <xdr:nvPicPr>
        <xdr:cNvPr id="85" name="Рисунок 84"/>
        <xdr:cNvPicPr>
          <a:picLocks noChangeAspect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811"/>
        <a:stretch/>
      </xdr:blipFill>
      <xdr:spPr>
        <a:xfrm>
          <a:off x="1" y="105153391"/>
          <a:ext cx="1722328" cy="128800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92</xdr:row>
      <xdr:rowOff>2</xdr:rowOff>
    </xdr:from>
    <xdr:to>
      <xdr:col>1</xdr:col>
      <xdr:colOff>0</xdr:colOff>
      <xdr:row>93</xdr:row>
      <xdr:rowOff>26097</xdr:rowOff>
    </xdr:to>
    <xdr:pic>
      <xdr:nvPicPr>
        <xdr:cNvPr id="86" name="Рисунок 85"/>
        <xdr:cNvPicPr>
          <a:picLocks noChangeAspect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7340"/>
        <a:stretch/>
      </xdr:blipFill>
      <xdr:spPr>
        <a:xfrm>
          <a:off x="1" y="106419043"/>
          <a:ext cx="1709280" cy="12917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1</xdr:col>
      <xdr:colOff>13048</xdr:colOff>
      <xdr:row>94</xdr:row>
      <xdr:rowOff>22047</xdr:rowOff>
    </xdr:to>
    <xdr:pic>
      <xdr:nvPicPr>
        <xdr:cNvPr id="87" name="Рисунок 86"/>
        <xdr:cNvPicPr>
          <a:picLocks noChangeAspect="1"/>
        </xdr:cNvPicPr>
      </xdr:nvPicPr>
      <xdr:blipFill rotWithShape="1"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5926"/>
        <a:stretch/>
      </xdr:blipFill>
      <xdr:spPr>
        <a:xfrm>
          <a:off x="0" y="107684692"/>
          <a:ext cx="1722329" cy="128769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94</xdr:row>
      <xdr:rowOff>0</xdr:rowOff>
    </xdr:from>
    <xdr:to>
      <xdr:col>1</xdr:col>
      <xdr:colOff>13048</xdr:colOff>
      <xdr:row>95</xdr:row>
      <xdr:rowOff>6831</xdr:rowOff>
    </xdr:to>
    <xdr:pic>
      <xdr:nvPicPr>
        <xdr:cNvPr id="88" name="Рисунок 87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08950342"/>
          <a:ext cx="1722328" cy="12724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1</xdr:rowOff>
    </xdr:from>
    <xdr:to>
      <xdr:col>1</xdr:col>
      <xdr:colOff>0</xdr:colOff>
      <xdr:row>96</xdr:row>
      <xdr:rowOff>0</xdr:rowOff>
    </xdr:to>
    <xdr:pic>
      <xdr:nvPicPr>
        <xdr:cNvPr id="89" name="Рисунок 88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215994"/>
          <a:ext cx="1709281" cy="1265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1</xdr:rowOff>
    </xdr:from>
    <xdr:to>
      <xdr:col>1</xdr:col>
      <xdr:colOff>0</xdr:colOff>
      <xdr:row>97</xdr:row>
      <xdr:rowOff>4482</xdr:rowOff>
    </xdr:to>
    <xdr:pic>
      <xdr:nvPicPr>
        <xdr:cNvPr id="90" name="Рисунок 89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747176"/>
          <a:ext cx="1704975" cy="127130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110</xdr:row>
      <xdr:rowOff>0</xdr:rowOff>
    </xdr:from>
    <xdr:to>
      <xdr:col>1</xdr:col>
      <xdr:colOff>7752</xdr:colOff>
      <xdr:row>111</xdr:row>
      <xdr:rowOff>0</xdr:rowOff>
    </xdr:to>
    <xdr:pic>
      <xdr:nvPicPr>
        <xdr:cNvPr id="98" name="Рисунок 97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29200753"/>
          <a:ext cx="1717032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100</xdr:row>
      <xdr:rowOff>0</xdr:rowOff>
    </xdr:from>
    <xdr:to>
      <xdr:col>1</xdr:col>
      <xdr:colOff>9526</xdr:colOff>
      <xdr:row>101</xdr:row>
      <xdr:rowOff>26096</xdr:rowOff>
    </xdr:to>
    <xdr:pic>
      <xdr:nvPicPr>
        <xdr:cNvPr id="99" name="Рисунок 98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16319300"/>
          <a:ext cx="1714500" cy="129292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99</xdr:row>
      <xdr:rowOff>0</xdr:rowOff>
    </xdr:from>
    <xdr:to>
      <xdr:col>1</xdr:col>
      <xdr:colOff>13048</xdr:colOff>
      <xdr:row>100</xdr:row>
      <xdr:rowOff>15912</xdr:rowOff>
    </xdr:to>
    <xdr:pic>
      <xdr:nvPicPr>
        <xdr:cNvPr id="100" name="Рисунок 99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15278596"/>
          <a:ext cx="1722328" cy="12815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1</xdr:rowOff>
    </xdr:from>
    <xdr:to>
      <xdr:col>1</xdr:col>
      <xdr:colOff>0</xdr:colOff>
      <xdr:row>99</xdr:row>
      <xdr:rowOff>2727</xdr:rowOff>
    </xdr:to>
    <xdr:pic>
      <xdr:nvPicPr>
        <xdr:cNvPr id="101" name="Рисунок 100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4012946"/>
          <a:ext cx="1709281" cy="1263388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109</xdr:row>
      <xdr:rowOff>1</xdr:rowOff>
    </xdr:from>
    <xdr:to>
      <xdr:col>1</xdr:col>
      <xdr:colOff>13049</xdr:colOff>
      <xdr:row>110</xdr:row>
      <xdr:rowOff>5537</xdr:rowOff>
    </xdr:to>
    <xdr:pic>
      <xdr:nvPicPr>
        <xdr:cNvPr id="102" name="Рисунок 101"/>
        <xdr:cNvPicPr>
          <a:picLocks noChangeAspect="1"/>
        </xdr:cNvPicPr>
      </xdr:nvPicPr>
      <xdr:blipFill rotWithShape="1"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965"/>
        <a:stretch/>
      </xdr:blipFill>
      <xdr:spPr>
        <a:xfrm>
          <a:off x="2" y="127935104"/>
          <a:ext cx="1722328" cy="1271186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106</xdr:row>
      <xdr:rowOff>1</xdr:rowOff>
    </xdr:from>
    <xdr:to>
      <xdr:col>1</xdr:col>
      <xdr:colOff>1</xdr:colOff>
      <xdr:row>107</xdr:row>
      <xdr:rowOff>9167</xdr:rowOff>
    </xdr:to>
    <xdr:pic>
      <xdr:nvPicPr>
        <xdr:cNvPr id="103" name="Рисунок 102"/>
        <xdr:cNvPicPr>
          <a:picLocks noChangeAspect="1"/>
        </xdr:cNvPicPr>
      </xdr:nvPicPr>
      <xdr:blipFill rotWithShape="1"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2080"/>
        <a:stretch/>
      </xdr:blipFill>
      <xdr:spPr>
        <a:xfrm>
          <a:off x="2" y="124138152"/>
          <a:ext cx="1709280" cy="127481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0</xdr:rowOff>
    </xdr:from>
    <xdr:to>
      <xdr:col>1</xdr:col>
      <xdr:colOff>13048</xdr:colOff>
      <xdr:row>109</xdr:row>
      <xdr:rowOff>13048</xdr:rowOff>
    </xdr:to>
    <xdr:pic>
      <xdr:nvPicPr>
        <xdr:cNvPr id="104" name="Рисунок 103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26669452"/>
          <a:ext cx="1722328" cy="1278699"/>
        </a:xfrm>
        <a:prstGeom prst="rect">
          <a:avLst/>
        </a:prstGeom>
      </xdr:spPr>
    </xdr:pic>
    <xdr:clientData/>
  </xdr:twoCellAnchor>
  <xdr:twoCellAnchor editAs="oneCell">
    <xdr:from>
      <xdr:col>0</xdr:col>
      <xdr:colOff>2</xdr:colOff>
      <xdr:row>107</xdr:row>
      <xdr:rowOff>1</xdr:rowOff>
    </xdr:from>
    <xdr:to>
      <xdr:col>1</xdr:col>
      <xdr:colOff>1</xdr:colOff>
      <xdr:row>108</xdr:row>
      <xdr:rowOff>11801</xdr:rowOff>
    </xdr:to>
    <xdr:pic>
      <xdr:nvPicPr>
        <xdr:cNvPr id="105" name="Рисунок 104"/>
        <xdr:cNvPicPr>
          <a:picLocks noChangeAspect="1"/>
        </xdr:cNvPicPr>
      </xdr:nvPicPr>
      <xdr:blipFill rotWithShape="1"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746"/>
        <a:stretch/>
      </xdr:blipFill>
      <xdr:spPr>
        <a:xfrm>
          <a:off x="2" y="125403802"/>
          <a:ext cx="1709280" cy="12774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1</xdr:rowOff>
    </xdr:from>
    <xdr:to>
      <xdr:col>1</xdr:col>
      <xdr:colOff>13048</xdr:colOff>
      <xdr:row>102</xdr:row>
      <xdr:rowOff>13850</xdr:rowOff>
    </xdr:to>
    <xdr:pic>
      <xdr:nvPicPr>
        <xdr:cNvPr id="106" name="Рисунок 105"/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7809898"/>
          <a:ext cx="1722329" cy="1279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1213458</xdr:rowOff>
    </xdr:from>
    <xdr:to>
      <xdr:col>1</xdr:col>
      <xdr:colOff>5832</xdr:colOff>
      <xdr:row>103</xdr:row>
      <xdr:rowOff>543</xdr:rowOff>
    </xdr:to>
    <xdr:pic>
      <xdr:nvPicPr>
        <xdr:cNvPr id="107" name="Рисунок 106"/>
        <xdr:cNvPicPr>
          <a:picLocks noChangeAspect="1"/>
        </xdr:cNvPicPr>
      </xdr:nvPicPr>
      <xdr:blipFill rotWithShape="1"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898" t="-4124" r="22468" b="4124"/>
        <a:stretch/>
      </xdr:blipFill>
      <xdr:spPr>
        <a:xfrm>
          <a:off x="0" y="119023355"/>
          <a:ext cx="1706725" cy="13178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1</xdr:rowOff>
    </xdr:from>
    <xdr:to>
      <xdr:col>1</xdr:col>
      <xdr:colOff>0</xdr:colOff>
      <xdr:row>104</xdr:row>
      <xdr:rowOff>1</xdr:rowOff>
    </xdr:to>
    <xdr:pic>
      <xdr:nvPicPr>
        <xdr:cNvPr id="108" name="Рисунок 107"/>
        <xdr:cNvPicPr>
          <a:picLocks noChangeAspect="1"/>
        </xdr:cNvPicPr>
      </xdr:nvPicPr>
      <xdr:blipFill rotWithShape="1"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140"/>
        <a:stretch/>
      </xdr:blipFill>
      <xdr:spPr>
        <a:xfrm>
          <a:off x="0" y="120341200"/>
          <a:ext cx="1709281" cy="1265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1</xdr:col>
      <xdr:colOff>0</xdr:colOff>
      <xdr:row>105</xdr:row>
      <xdr:rowOff>13048</xdr:rowOff>
    </xdr:to>
    <xdr:pic>
      <xdr:nvPicPr>
        <xdr:cNvPr id="109" name="Рисунок 108"/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1606849"/>
          <a:ext cx="1709281" cy="127869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105</xdr:row>
      <xdr:rowOff>0</xdr:rowOff>
    </xdr:from>
    <xdr:to>
      <xdr:col>1</xdr:col>
      <xdr:colOff>13048</xdr:colOff>
      <xdr:row>106</xdr:row>
      <xdr:rowOff>17760</xdr:rowOff>
    </xdr:to>
    <xdr:pic>
      <xdr:nvPicPr>
        <xdr:cNvPr id="110" name="Рисунок 109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22872500"/>
          <a:ext cx="1722328" cy="12834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13048</xdr:rowOff>
    </xdr:from>
    <xdr:to>
      <xdr:col>1</xdr:col>
      <xdr:colOff>13047</xdr:colOff>
      <xdr:row>116</xdr:row>
      <xdr:rowOff>13048</xdr:rowOff>
    </xdr:to>
    <xdr:pic>
      <xdr:nvPicPr>
        <xdr:cNvPr id="111" name="Рисунок 110"/>
        <xdr:cNvPicPr>
          <a:picLocks noChangeAspect="1"/>
        </xdr:cNvPicPr>
      </xdr:nvPicPr>
      <xdr:blipFill rotWithShape="1"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6486"/>
        <a:stretch/>
      </xdr:blipFill>
      <xdr:spPr>
        <a:xfrm>
          <a:off x="0" y="135542055"/>
          <a:ext cx="1722328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</xdr:col>
      <xdr:colOff>0</xdr:colOff>
      <xdr:row>112</xdr:row>
      <xdr:rowOff>13048</xdr:rowOff>
    </xdr:to>
    <xdr:pic>
      <xdr:nvPicPr>
        <xdr:cNvPr id="112" name="Рисунок 111"/>
        <xdr:cNvPicPr>
          <a:picLocks noChangeAspect="1"/>
        </xdr:cNvPicPr>
      </xdr:nvPicPr>
      <xdr:blipFill rotWithShape="1"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639"/>
        <a:stretch/>
      </xdr:blipFill>
      <xdr:spPr>
        <a:xfrm>
          <a:off x="0" y="130466404"/>
          <a:ext cx="1709281" cy="1278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1252603</xdr:rowOff>
    </xdr:from>
    <xdr:to>
      <xdr:col>1</xdr:col>
      <xdr:colOff>13048</xdr:colOff>
      <xdr:row>113</xdr:row>
      <xdr:rowOff>145</xdr:rowOff>
    </xdr:to>
    <xdr:pic>
      <xdr:nvPicPr>
        <xdr:cNvPr id="113" name="Рисунок 112"/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54" t="-1020" r="19171" b="1020"/>
        <a:stretch/>
      </xdr:blipFill>
      <xdr:spPr>
        <a:xfrm>
          <a:off x="0" y="131719007"/>
          <a:ext cx="1722329" cy="12786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0</xdr:rowOff>
    </xdr:from>
    <xdr:to>
      <xdr:col>1</xdr:col>
      <xdr:colOff>13048</xdr:colOff>
      <xdr:row>114</xdr:row>
      <xdr:rowOff>13048</xdr:rowOff>
    </xdr:to>
    <xdr:pic>
      <xdr:nvPicPr>
        <xdr:cNvPr id="114" name="Рисунок 113"/>
        <xdr:cNvPicPr>
          <a:picLocks noChangeAspect="1"/>
        </xdr:cNvPicPr>
      </xdr:nvPicPr>
      <xdr:blipFill rotWithShape="1"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284" r="9016"/>
        <a:stretch/>
      </xdr:blipFill>
      <xdr:spPr>
        <a:xfrm>
          <a:off x="0" y="132997705"/>
          <a:ext cx="1722329" cy="12786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1</xdr:rowOff>
    </xdr:from>
    <xdr:to>
      <xdr:col>1</xdr:col>
      <xdr:colOff>0</xdr:colOff>
      <xdr:row>117</xdr:row>
      <xdr:rowOff>1</xdr:rowOff>
    </xdr:to>
    <xdr:pic>
      <xdr:nvPicPr>
        <xdr:cNvPr id="115" name="Рисунок 114"/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6794659"/>
          <a:ext cx="1709281" cy="1265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13048</xdr:rowOff>
    </xdr:from>
    <xdr:to>
      <xdr:col>1</xdr:col>
      <xdr:colOff>13048</xdr:colOff>
      <xdr:row>118</xdr:row>
      <xdr:rowOff>13048</xdr:rowOff>
    </xdr:to>
    <xdr:pic>
      <xdr:nvPicPr>
        <xdr:cNvPr id="116" name="Рисунок 115"/>
        <xdr:cNvPicPr>
          <a:picLocks noChangeAspect="1"/>
        </xdr:cNvPicPr>
      </xdr:nvPicPr>
      <xdr:blipFill rotWithShape="1"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228" r="12046"/>
        <a:stretch/>
      </xdr:blipFill>
      <xdr:spPr>
        <a:xfrm>
          <a:off x="0" y="138073356"/>
          <a:ext cx="1722329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0</xdr:rowOff>
    </xdr:from>
    <xdr:to>
      <xdr:col>1</xdr:col>
      <xdr:colOff>13048</xdr:colOff>
      <xdr:row>119</xdr:row>
      <xdr:rowOff>0</xdr:rowOff>
    </xdr:to>
    <xdr:pic>
      <xdr:nvPicPr>
        <xdr:cNvPr id="117" name="Рисунок 116"/>
        <xdr:cNvPicPr>
          <a:picLocks noChangeAspect="1"/>
        </xdr:cNvPicPr>
      </xdr:nvPicPr>
      <xdr:blipFill rotWithShape="1"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8235"/>
        <a:stretch/>
      </xdr:blipFill>
      <xdr:spPr>
        <a:xfrm>
          <a:off x="0" y="139325959"/>
          <a:ext cx="1722329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119</xdr:row>
      <xdr:rowOff>1</xdr:rowOff>
    </xdr:from>
    <xdr:to>
      <xdr:col>1</xdr:col>
      <xdr:colOff>13048</xdr:colOff>
      <xdr:row>120</xdr:row>
      <xdr:rowOff>1</xdr:rowOff>
    </xdr:to>
    <xdr:pic>
      <xdr:nvPicPr>
        <xdr:cNvPr id="118" name="Рисунок 117"/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591611"/>
          <a:ext cx="1722329" cy="1265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1</xdr:col>
      <xdr:colOff>0</xdr:colOff>
      <xdr:row>121</xdr:row>
      <xdr:rowOff>0</xdr:rowOff>
    </xdr:to>
    <xdr:pic>
      <xdr:nvPicPr>
        <xdr:cNvPr id="119" name="Рисунок 118"/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1857260"/>
          <a:ext cx="1709281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0</xdr:rowOff>
    </xdr:from>
    <xdr:to>
      <xdr:col>1</xdr:col>
      <xdr:colOff>0</xdr:colOff>
      <xdr:row>122</xdr:row>
      <xdr:rowOff>0</xdr:rowOff>
    </xdr:to>
    <xdr:pic>
      <xdr:nvPicPr>
        <xdr:cNvPr id="120" name="Рисунок 119"/>
        <xdr:cNvPicPr>
          <a:picLocks noChangeAspect="1"/>
        </xdr:cNvPicPr>
      </xdr:nvPicPr>
      <xdr:blipFill rotWithShape="1"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896"/>
        <a:stretch/>
      </xdr:blipFill>
      <xdr:spPr>
        <a:xfrm>
          <a:off x="0" y="143122911"/>
          <a:ext cx="1709281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122</xdr:row>
      <xdr:rowOff>0</xdr:rowOff>
    </xdr:from>
    <xdr:to>
      <xdr:col>1</xdr:col>
      <xdr:colOff>9525</xdr:colOff>
      <xdr:row>123</xdr:row>
      <xdr:rowOff>0</xdr:rowOff>
    </xdr:to>
    <xdr:pic>
      <xdr:nvPicPr>
        <xdr:cNvPr id="121" name="Рисунок 120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44189450"/>
          <a:ext cx="1714499" cy="1266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0</xdr:rowOff>
    </xdr:from>
    <xdr:to>
      <xdr:col>1</xdr:col>
      <xdr:colOff>0</xdr:colOff>
      <xdr:row>124</xdr:row>
      <xdr:rowOff>0</xdr:rowOff>
    </xdr:to>
    <xdr:pic>
      <xdr:nvPicPr>
        <xdr:cNvPr id="122" name="Рисунок 121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654212"/>
          <a:ext cx="1709281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1</xdr:col>
      <xdr:colOff>0</xdr:colOff>
      <xdr:row>125</xdr:row>
      <xdr:rowOff>0</xdr:rowOff>
    </xdr:to>
    <xdr:pic>
      <xdr:nvPicPr>
        <xdr:cNvPr id="123" name="Рисунок 122"/>
        <xdr:cNvPicPr>
          <a:picLocks noChangeAspect="1"/>
        </xdr:cNvPicPr>
      </xdr:nvPicPr>
      <xdr:blipFill rotWithShape="1"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72" r="12638"/>
        <a:stretch/>
      </xdr:blipFill>
      <xdr:spPr>
        <a:xfrm>
          <a:off x="0" y="146919863"/>
          <a:ext cx="1709281" cy="12656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1</xdr:col>
      <xdr:colOff>0</xdr:colOff>
      <xdr:row>127</xdr:row>
      <xdr:rowOff>13607</xdr:rowOff>
    </xdr:to>
    <xdr:pic>
      <xdr:nvPicPr>
        <xdr:cNvPr id="124" name="Рисунок 123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372286"/>
          <a:ext cx="1700893" cy="127907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127</xdr:row>
      <xdr:rowOff>1</xdr:rowOff>
    </xdr:from>
    <xdr:to>
      <xdr:col>1</xdr:col>
      <xdr:colOff>9526</xdr:colOff>
      <xdr:row>128</xdr:row>
      <xdr:rowOff>0</xdr:rowOff>
    </xdr:to>
    <xdr:pic>
      <xdr:nvPicPr>
        <xdr:cNvPr id="125" name="Рисунок 124"/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49761576"/>
          <a:ext cx="1714500" cy="12668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1</xdr:col>
      <xdr:colOff>0</xdr:colOff>
      <xdr:row>129</xdr:row>
      <xdr:rowOff>0</xdr:rowOff>
    </xdr:to>
    <xdr:pic>
      <xdr:nvPicPr>
        <xdr:cNvPr id="126" name="Рисунок 125"/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0903214"/>
          <a:ext cx="1700893" cy="1265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129</xdr:row>
      <xdr:rowOff>0</xdr:rowOff>
    </xdr:from>
    <xdr:to>
      <xdr:col>1</xdr:col>
      <xdr:colOff>0</xdr:colOff>
      <xdr:row>130</xdr:row>
      <xdr:rowOff>543</xdr:rowOff>
    </xdr:to>
    <xdr:pic>
      <xdr:nvPicPr>
        <xdr:cNvPr id="127" name="Рисунок 126"/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2168679"/>
          <a:ext cx="1700893" cy="12654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1</xdr:col>
      <xdr:colOff>13607</xdr:colOff>
      <xdr:row>131</xdr:row>
      <xdr:rowOff>13607</xdr:rowOff>
    </xdr:to>
    <xdr:pic>
      <xdr:nvPicPr>
        <xdr:cNvPr id="128" name="Рисунок 127"/>
        <xdr:cNvPicPr>
          <a:picLocks noChangeAspect="1"/>
        </xdr:cNvPicPr>
      </xdr:nvPicPr>
      <xdr:blipFill rotWithShape="1"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58" r="14020"/>
        <a:stretch/>
      </xdr:blipFill>
      <xdr:spPr>
        <a:xfrm>
          <a:off x="0" y="153434143"/>
          <a:ext cx="1714500" cy="12790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1251857</xdr:rowOff>
    </xdr:from>
    <xdr:to>
      <xdr:col>1</xdr:col>
      <xdr:colOff>0</xdr:colOff>
      <xdr:row>132</xdr:row>
      <xdr:rowOff>1</xdr:rowOff>
    </xdr:to>
    <xdr:pic>
      <xdr:nvPicPr>
        <xdr:cNvPr id="129" name="Рисунок 128"/>
        <xdr:cNvPicPr>
          <a:picLocks noChangeAspect="1"/>
        </xdr:cNvPicPr>
      </xdr:nvPicPr>
      <xdr:blipFill rotWithShape="1"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47" r="10344"/>
        <a:stretch/>
      </xdr:blipFill>
      <xdr:spPr>
        <a:xfrm>
          <a:off x="0" y="154813907"/>
          <a:ext cx="1704975" cy="128179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132</xdr:row>
      <xdr:rowOff>0</xdr:rowOff>
    </xdr:from>
    <xdr:to>
      <xdr:col>1</xdr:col>
      <xdr:colOff>0</xdr:colOff>
      <xdr:row>133</xdr:row>
      <xdr:rowOff>13606</xdr:rowOff>
    </xdr:to>
    <xdr:pic>
      <xdr:nvPicPr>
        <xdr:cNvPr id="130" name="Рисунок 129"/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56095700"/>
          <a:ext cx="1704974" cy="128043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134</xdr:row>
      <xdr:rowOff>1</xdr:rowOff>
    </xdr:from>
    <xdr:to>
      <xdr:col>1</xdr:col>
      <xdr:colOff>0</xdr:colOff>
      <xdr:row>135</xdr:row>
      <xdr:rowOff>27215</xdr:rowOff>
    </xdr:to>
    <xdr:pic>
      <xdr:nvPicPr>
        <xdr:cNvPr id="132" name="Рисунок 131"/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58496001"/>
          <a:ext cx="1700892" cy="12926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</xdr:rowOff>
    </xdr:from>
    <xdr:to>
      <xdr:col>1</xdr:col>
      <xdr:colOff>0</xdr:colOff>
      <xdr:row>136</xdr:row>
      <xdr:rowOff>13608</xdr:rowOff>
    </xdr:to>
    <xdr:pic>
      <xdr:nvPicPr>
        <xdr:cNvPr id="133" name="Рисунок 132"/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8629351"/>
          <a:ext cx="1704975" cy="12804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136</xdr:row>
      <xdr:rowOff>9526</xdr:rowOff>
    </xdr:from>
    <xdr:to>
      <xdr:col>1</xdr:col>
      <xdr:colOff>0</xdr:colOff>
      <xdr:row>137</xdr:row>
      <xdr:rowOff>9525</xdr:rowOff>
    </xdr:to>
    <xdr:pic>
      <xdr:nvPicPr>
        <xdr:cNvPr id="134" name="Рисунок 133"/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9905701"/>
          <a:ext cx="1704975" cy="126682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137</xdr:row>
      <xdr:rowOff>1</xdr:rowOff>
    </xdr:from>
    <xdr:to>
      <xdr:col>1</xdr:col>
      <xdr:colOff>13608</xdr:colOff>
      <xdr:row>138</xdr:row>
      <xdr:rowOff>13607</xdr:rowOff>
    </xdr:to>
    <xdr:pic>
      <xdr:nvPicPr>
        <xdr:cNvPr id="135" name="Рисунок 134"/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62292394"/>
          <a:ext cx="1714500" cy="12790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138</xdr:row>
      <xdr:rowOff>1</xdr:rowOff>
    </xdr:from>
    <xdr:to>
      <xdr:col>1</xdr:col>
      <xdr:colOff>0</xdr:colOff>
      <xdr:row>139</xdr:row>
      <xdr:rowOff>13609</xdr:rowOff>
    </xdr:to>
    <xdr:pic>
      <xdr:nvPicPr>
        <xdr:cNvPr id="136" name="Рисунок 135"/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3557858"/>
          <a:ext cx="1700893" cy="12790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1</xdr:col>
      <xdr:colOff>13607</xdr:colOff>
      <xdr:row>140</xdr:row>
      <xdr:rowOff>2991</xdr:rowOff>
    </xdr:to>
    <xdr:pic>
      <xdr:nvPicPr>
        <xdr:cNvPr id="137" name="Рисунок 136"/>
        <xdr:cNvPicPr>
          <a:picLocks noChangeAspect="1"/>
        </xdr:cNvPicPr>
      </xdr:nvPicPr>
      <xdr:blipFill rotWithShape="1"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67" r="7639"/>
        <a:stretch/>
      </xdr:blipFill>
      <xdr:spPr>
        <a:xfrm>
          <a:off x="0" y="164823321"/>
          <a:ext cx="1714500" cy="12636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1</xdr:col>
      <xdr:colOff>0</xdr:colOff>
      <xdr:row>141</xdr:row>
      <xdr:rowOff>10823</xdr:rowOff>
    </xdr:to>
    <xdr:pic>
      <xdr:nvPicPr>
        <xdr:cNvPr id="138" name="Рисунок 137"/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6088786"/>
          <a:ext cx="1700893" cy="12762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0</xdr:rowOff>
    </xdr:from>
    <xdr:to>
      <xdr:col>1</xdr:col>
      <xdr:colOff>0</xdr:colOff>
      <xdr:row>142</xdr:row>
      <xdr:rowOff>2927</xdr:rowOff>
    </xdr:to>
    <xdr:pic>
      <xdr:nvPicPr>
        <xdr:cNvPr id="139" name="Рисунок 138"/>
        <xdr:cNvPicPr>
          <a:picLocks noChangeAspect="1"/>
        </xdr:cNvPicPr>
      </xdr:nvPicPr>
      <xdr:blipFill rotWithShape="1"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1972"/>
        <a:stretch/>
      </xdr:blipFill>
      <xdr:spPr>
        <a:xfrm>
          <a:off x="0" y="167354250"/>
          <a:ext cx="1700893" cy="12635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141</xdr:row>
      <xdr:rowOff>1257301</xdr:rowOff>
    </xdr:from>
    <xdr:to>
      <xdr:col>1</xdr:col>
      <xdr:colOff>0</xdr:colOff>
      <xdr:row>143</xdr:row>
      <xdr:rowOff>4083</xdr:rowOff>
    </xdr:to>
    <xdr:pic>
      <xdr:nvPicPr>
        <xdr:cNvPr id="140" name="Рисунок 139"/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7487601"/>
          <a:ext cx="1704975" cy="12804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9526</xdr:rowOff>
    </xdr:from>
    <xdr:to>
      <xdr:col>1</xdr:col>
      <xdr:colOff>0</xdr:colOff>
      <xdr:row>144</xdr:row>
      <xdr:rowOff>9526</xdr:rowOff>
    </xdr:to>
    <xdr:pic>
      <xdr:nvPicPr>
        <xdr:cNvPr id="141" name="Рисунок 140"/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773476"/>
          <a:ext cx="1704975" cy="1266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1</xdr:col>
      <xdr:colOff>0</xdr:colOff>
      <xdr:row>49</xdr:row>
      <xdr:rowOff>27656</xdr:rowOff>
    </xdr:to>
    <xdr:pic>
      <xdr:nvPicPr>
        <xdr:cNvPr id="91" name="Рисунок 90"/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1463575"/>
          <a:ext cx="1704975" cy="1294481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52</xdr:row>
      <xdr:rowOff>0</xdr:rowOff>
    </xdr:from>
    <xdr:to>
      <xdr:col>1</xdr:col>
      <xdr:colOff>9526</xdr:colOff>
      <xdr:row>53</xdr:row>
      <xdr:rowOff>19050</xdr:rowOff>
    </xdr:to>
    <xdr:pic>
      <xdr:nvPicPr>
        <xdr:cNvPr id="92" name="Рисунок 91"/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6530875"/>
          <a:ext cx="1714500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19051</xdr:rowOff>
    </xdr:from>
    <xdr:to>
      <xdr:col>1</xdr:col>
      <xdr:colOff>1274</xdr:colOff>
      <xdr:row>54</xdr:row>
      <xdr:rowOff>9526</xdr:rowOff>
    </xdr:to>
    <xdr:pic>
      <xdr:nvPicPr>
        <xdr:cNvPr id="93" name="Рисунок 92"/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7816751"/>
          <a:ext cx="1706249" cy="1257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1</xdr:col>
      <xdr:colOff>0</xdr:colOff>
      <xdr:row>115</xdr:row>
      <xdr:rowOff>42492</xdr:rowOff>
    </xdr:to>
    <xdr:pic>
      <xdr:nvPicPr>
        <xdr:cNvPr id="94" name="Рисунок 93"/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2788025"/>
          <a:ext cx="1704975" cy="1309317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133</xdr:row>
      <xdr:rowOff>0</xdr:rowOff>
    </xdr:from>
    <xdr:to>
      <xdr:col>1</xdr:col>
      <xdr:colOff>9525</xdr:colOff>
      <xdr:row>134</xdr:row>
      <xdr:rowOff>19050</xdr:rowOff>
    </xdr:to>
    <xdr:pic>
      <xdr:nvPicPr>
        <xdr:cNvPr id="95" name="Рисунок 94"/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56095700"/>
          <a:ext cx="1714499" cy="128587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86</xdr:row>
      <xdr:rowOff>0</xdr:rowOff>
    </xdr:from>
    <xdr:to>
      <xdr:col>1</xdr:col>
      <xdr:colOff>0</xdr:colOff>
      <xdr:row>87</xdr:row>
      <xdr:rowOff>0</xdr:rowOff>
    </xdr:to>
    <xdr:pic>
      <xdr:nvPicPr>
        <xdr:cNvPr id="96" name="Рисунок 95"/>
        <xdr:cNvPicPr>
          <a:picLocks noChangeAspect="1"/>
        </xdr:cNvPicPr>
      </xdr:nvPicPr>
      <xdr:blipFill rotWithShape="1"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731"/>
        <a:stretch/>
      </xdr:blipFill>
      <xdr:spPr>
        <a:xfrm>
          <a:off x="1" y="98078925"/>
          <a:ext cx="1704974" cy="12668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https://www.youtube.com/watch?v=5hgeZ-7f7v0" TargetMode="External"/><Relationship Id="rId21" Type="http://schemas.openxmlformats.org/officeDocument/2006/relationships/hyperlink" Target="https://youtu.be/HIS70FFGp-k" TargetMode="External"/><Relationship Id="rId42" Type="http://schemas.openxmlformats.org/officeDocument/2006/relationships/hyperlink" Target="https://www.youtube.com/watch?v=nNT6fjyPthQ" TargetMode="External"/><Relationship Id="rId47" Type="http://schemas.openxmlformats.org/officeDocument/2006/relationships/hyperlink" Target="https://www.youtube.com/watch?v=UtA1XNf6mEY" TargetMode="External"/><Relationship Id="rId63" Type="http://schemas.openxmlformats.org/officeDocument/2006/relationships/hyperlink" Target="https://www.youtube.com/watch?v=tf1MKSDd3Yg" TargetMode="External"/><Relationship Id="rId68" Type="http://schemas.openxmlformats.org/officeDocument/2006/relationships/hyperlink" Target="https://youtu.be/ad09KrXtQm4" TargetMode="External"/><Relationship Id="rId84" Type="http://schemas.openxmlformats.org/officeDocument/2006/relationships/hyperlink" Target="https://www.youtube.com/watch?v=4JhOjHym-GA" TargetMode="External"/><Relationship Id="rId89" Type="http://schemas.openxmlformats.org/officeDocument/2006/relationships/hyperlink" Target="https://www.youtube.com/watch?v=rLUOTMME6mw" TargetMode="External"/><Relationship Id="rId112" Type="http://schemas.openxmlformats.org/officeDocument/2006/relationships/hyperlink" Target="https://www.youtube.com/watch?v=g0TLegJI_ko" TargetMode="External"/><Relationship Id="rId16" Type="http://schemas.openxmlformats.org/officeDocument/2006/relationships/hyperlink" Target="https://youtu.be/yOLBeZQVvug" TargetMode="External"/><Relationship Id="rId107" Type="http://schemas.openxmlformats.org/officeDocument/2006/relationships/hyperlink" Target="https://www.youtube.com/watch?v=qnjo9YJHVKo" TargetMode="External"/><Relationship Id="rId11" Type="http://schemas.openxmlformats.org/officeDocument/2006/relationships/hyperlink" Target="https://youtu.be/EVV3LE0DNe0" TargetMode="External"/><Relationship Id="rId32" Type="http://schemas.openxmlformats.org/officeDocument/2006/relationships/hyperlink" Target="https://youtu.be/398Muuf70rs" TargetMode="External"/><Relationship Id="rId37" Type="http://schemas.openxmlformats.org/officeDocument/2006/relationships/hyperlink" Target="https://www.youtube.com/watch?v=zC1FMwcjsmM" TargetMode="External"/><Relationship Id="rId53" Type="http://schemas.openxmlformats.org/officeDocument/2006/relationships/hyperlink" Target="https://www.youtube.com/watch?v=evmiD0nDvGo" TargetMode="External"/><Relationship Id="rId58" Type="http://schemas.openxmlformats.org/officeDocument/2006/relationships/hyperlink" Target="https://www.youtube.com/watch?v=qEr1adaUlyY" TargetMode="External"/><Relationship Id="rId74" Type="http://schemas.openxmlformats.org/officeDocument/2006/relationships/hyperlink" Target="https://youtu.be/bI2yow28Wlo" TargetMode="External"/><Relationship Id="rId79" Type="http://schemas.openxmlformats.org/officeDocument/2006/relationships/hyperlink" Target="https://youtu.be/sl9SW2Qq2U0" TargetMode="External"/><Relationship Id="rId102" Type="http://schemas.openxmlformats.org/officeDocument/2006/relationships/hyperlink" Target="https://youtu.be/8sS7HKBRtrQ" TargetMode="External"/><Relationship Id="rId123" Type="http://schemas.openxmlformats.org/officeDocument/2006/relationships/hyperlink" Target="https://www.youtube.com/watch?v=S8R-Nnl0uq8" TargetMode="External"/><Relationship Id="rId128" Type="http://schemas.openxmlformats.org/officeDocument/2006/relationships/hyperlink" Target="https://www.youtube.com/watch?v=eYNztKCyW40" TargetMode="External"/><Relationship Id="rId5" Type="http://schemas.openxmlformats.org/officeDocument/2006/relationships/hyperlink" Target="https://youtu.be/GhHAk008kOE" TargetMode="External"/><Relationship Id="rId90" Type="http://schemas.openxmlformats.org/officeDocument/2006/relationships/hyperlink" Target="https://www.youtube.com/watch?v=ebs9Wg3t5eg" TargetMode="External"/><Relationship Id="rId95" Type="http://schemas.openxmlformats.org/officeDocument/2006/relationships/hyperlink" Target="https://youtu.be/v0oKIRj6640" TargetMode="External"/><Relationship Id="rId22" Type="http://schemas.openxmlformats.org/officeDocument/2006/relationships/hyperlink" Target="https://youtu.be/r-PIpWdscrk" TargetMode="External"/><Relationship Id="rId27" Type="http://schemas.openxmlformats.org/officeDocument/2006/relationships/hyperlink" Target="https://youtu.be/WTf7AuAPz-4" TargetMode="External"/><Relationship Id="rId43" Type="http://schemas.openxmlformats.org/officeDocument/2006/relationships/hyperlink" Target="https://www.youtube.com/watch?v=GlMdZdAVLY0" TargetMode="External"/><Relationship Id="rId48" Type="http://schemas.openxmlformats.org/officeDocument/2006/relationships/hyperlink" Target="https://www.youtube.com/watch?v=ILD3HFODDi8" TargetMode="External"/><Relationship Id="rId64" Type="http://schemas.openxmlformats.org/officeDocument/2006/relationships/hyperlink" Target="https://www.youtube.com/watch?v=eml0ceVfRuA" TargetMode="External"/><Relationship Id="rId69" Type="http://schemas.openxmlformats.org/officeDocument/2006/relationships/hyperlink" Target="https://youtu.be/uH9RnUuFDFw" TargetMode="External"/><Relationship Id="rId113" Type="http://schemas.openxmlformats.org/officeDocument/2006/relationships/hyperlink" Target="https://www.youtube.com/watch?v=Z5a7ToTk9cI" TargetMode="External"/><Relationship Id="rId118" Type="http://schemas.openxmlformats.org/officeDocument/2006/relationships/hyperlink" Target="https://www.youtube.com/watch?v=eYNztKCyW40" TargetMode="External"/><Relationship Id="rId80" Type="http://schemas.openxmlformats.org/officeDocument/2006/relationships/hyperlink" Target="https://www.youtube.com/watch?v=3FA01I3rdFM" TargetMode="External"/><Relationship Id="rId85" Type="http://schemas.openxmlformats.org/officeDocument/2006/relationships/hyperlink" Target="https://www.youtube.com/watch?v=rrwz7HaB1es" TargetMode="External"/><Relationship Id="rId12" Type="http://schemas.openxmlformats.org/officeDocument/2006/relationships/hyperlink" Target="https://youtu.be/ExpR0MtrpKk" TargetMode="External"/><Relationship Id="rId17" Type="http://schemas.openxmlformats.org/officeDocument/2006/relationships/hyperlink" Target="https://youtu.be/0gpy9Kx2Fm4" TargetMode="External"/><Relationship Id="rId33" Type="http://schemas.openxmlformats.org/officeDocument/2006/relationships/hyperlink" Target="https://youtu.be/KwY_WYJuAaM" TargetMode="External"/><Relationship Id="rId38" Type="http://schemas.openxmlformats.org/officeDocument/2006/relationships/hyperlink" Target="https://www.youtube.com/watch?v=g5Kzn1NeU4w" TargetMode="External"/><Relationship Id="rId59" Type="http://schemas.openxmlformats.org/officeDocument/2006/relationships/hyperlink" Target="https://www.youtube.com/watch?v=_8UsXwvKxI0" TargetMode="External"/><Relationship Id="rId103" Type="http://schemas.openxmlformats.org/officeDocument/2006/relationships/hyperlink" Target="https://youtu.be/dppfUvaBpXo" TargetMode="External"/><Relationship Id="rId108" Type="http://schemas.openxmlformats.org/officeDocument/2006/relationships/hyperlink" Target="https://www.youtube.com/watch?v=rSOYou-wH8c" TargetMode="External"/><Relationship Id="rId124" Type="http://schemas.openxmlformats.org/officeDocument/2006/relationships/hyperlink" Target="https://youtu.be/wJkmZ0UWNhM" TargetMode="External"/><Relationship Id="rId129" Type="http://schemas.openxmlformats.org/officeDocument/2006/relationships/printerSettings" Target="../printerSettings/printerSettings1.bin"/><Relationship Id="rId54" Type="http://schemas.openxmlformats.org/officeDocument/2006/relationships/hyperlink" Target="https://www.youtube.com/watch?v=k4V66sS0axE" TargetMode="External"/><Relationship Id="rId70" Type="http://schemas.openxmlformats.org/officeDocument/2006/relationships/hyperlink" Target="https://youtu.be/LHwXfnLwZYE" TargetMode="External"/><Relationship Id="rId75" Type="http://schemas.openxmlformats.org/officeDocument/2006/relationships/hyperlink" Target="https://youtu.be/reBajJ34l34" TargetMode="External"/><Relationship Id="rId91" Type="http://schemas.openxmlformats.org/officeDocument/2006/relationships/hyperlink" Target="https://www.youtube.com/watch?v=TbtPnVRQxKw" TargetMode="External"/><Relationship Id="rId96" Type="http://schemas.openxmlformats.org/officeDocument/2006/relationships/hyperlink" Target="https://youtu.be/Sh2qWdyzeDs" TargetMode="External"/><Relationship Id="rId1" Type="http://schemas.openxmlformats.org/officeDocument/2006/relationships/hyperlink" Target="https://youtu.be/NE3HxrweQ2Y" TargetMode="External"/><Relationship Id="rId6" Type="http://schemas.openxmlformats.org/officeDocument/2006/relationships/hyperlink" Target="https://youtu.be/0oF7NqF6924" TargetMode="External"/><Relationship Id="rId23" Type="http://schemas.openxmlformats.org/officeDocument/2006/relationships/hyperlink" Target="https://youtu.be/BxbAMwN6zo8" TargetMode="External"/><Relationship Id="rId28" Type="http://schemas.openxmlformats.org/officeDocument/2006/relationships/hyperlink" Target="https://youtu.be/wQqXVOS2ERQ" TargetMode="External"/><Relationship Id="rId49" Type="http://schemas.openxmlformats.org/officeDocument/2006/relationships/hyperlink" Target="https://www.youtube.com/watch?v=gaoaTow8dsk" TargetMode="External"/><Relationship Id="rId114" Type="http://schemas.openxmlformats.org/officeDocument/2006/relationships/hyperlink" Target="https://www.youtube.com/watch?v=-F9vs7Ij3Gg" TargetMode="External"/><Relationship Id="rId119" Type="http://schemas.openxmlformats.org/officeDocument/2006/relationships/hyperlink" Target="https://youtu.be/6x0mHU_eVHg" TargetMode="External"/><Relationship Id="rId44" Type="http://schemas.openxmlformats.org/officeDocument/2006/relationships/hyperlink" Target="https://www.youtube.com/watch?v=zKod4n9GAg8" TargetMode="External"/><Relationship Id="rId60" Type="http://schemas.openxmlformats.org/officeDocument/2006/relationships/hyperlink" Target="https://www.youtube.com/watch?v=3vgYCPfIgvU" TargetMode="External"/><Relationship Id="rId65" Type="http://schemas.openxmlformats.org/officeDocument/2006/relationships/hyperlink" Target="https://www.youtube.com/watch?v=zEp5fgl0fto" TargetMode="External"/><Relationship Id="rId81" Type="http://schemas.openxmlformats.org/officeDocument/2006/relationships/hyperlink" Target="https://www.youtube.com/watch?v=Eqxju6d6efI" TargetMode="External"/><Relationship Id="rId86" Type="http://schemas.openxmlformats.org/officeDocument/2006/relationships/hyperlink" Target="https://www.youtube.com/watch?v=FoLfElqlryg" TargetMode="External"/><Relationship Id="rId130" Type="http://schemas.openxmlformats.org/officeDocument/2006/relationships/drawing" Target="../drawings/drawing1.xml"/><Relationship Id="rId13" Type="http://schemas.openxmlformats.org/officeDocument/2006/relationships/hyperlink" Target="https://youtu.be/zFLjIKdVmIQ" TargetMode="External"/><Relationship Id="rId18" Type="http://schemas.openxmlformats.org/officeDocument/2006/relationships/hyperlink" Target="https://youtu.be/Fw3FhM9Sv_k" TargetMode="External"/><Relationship Id="rId39" Type="http://schemas.openxmlformats.org/officeDocument/2006/relationships/hyperlink" Target="https://youtu.be/2hlzqVLzZv8" TargetMode="External"/><Relationship Id="rId109" Type="http://schemas.openxmlformats.org/officeDocument/2006/relationships/hyperlink" Target="https://www.youtube.com/watch?v=gT5qlVGwqD0" TargetMode="External"/><Relationship Id="rId34" Type="http://schemas.openxmlformats.org/officeDocument/2006/relationships/hyperlink" Target="https://youtu.be/PK17rK52WJs" TargetMode="External"/><Relationship Id="rId50" Type="http://schemas.openxmlformats.org/officeDocument/2006/relationships/hyperlink" Target="https://www.youtube.com/watch?v=OD-Zkl30ZNQ" TargetMode="External"/><Relationship Id="rId55" Type="http://schemas.openxmlformats.org/officeDocument/2006/relationships/hyperlink" Target="https://www.youtube.com/watch?v=VbD1-Cs360A" TargetMode="External"/><Relationship Id="rId76" Type="http://schemas.openxmlformats.org/officeDocument/2006/relationships/hyperlink" Target="https://youtu.be/ctqiTXKJ2og" TargetMode="External"/><Relationship Id="rId97" Type="http://schemas.openxmlformats.org/officeDocument/2006/relationships/hyperlink" Target="https://youtu.be/GViGAbP5DUw" TargetMode="External"/><Relationship Id="rId104" Type="http://schemas.openxmlformats.org/officeDocument/2006/relationships/hyperlink" Target="https://youtu.be/oXdEyFuYiUY" TargetMode="External"/><Relationship Id="rId120" Type="http://schemas.openxmlformats.org/officeDocument/2006/relationships/hyperlink" Target="https://youtu.be/q6h09wZGE5w" TargetMode="External"/><Relationship Id="rId125" Type="http://schemas.openxmlformats.org/officeDocument/2006/relationships/hyperlink" Target="https://youtu.be/-u_O9o5UEY0" TargetMode="External"/><Relationship Id="rId7" Type="http://schemas.openxmlformats.org/officeDocument/2006/relationships/hyperlink" Target="https://youtu.be/ut_XkHlLNRg" TargetMode="External"/><Relationship Id="rId71" Type="http://schemas.openxmlformats.org/officeDocument/2006/relationships/hyperlink" Target="https://youtu.be/szYTUpqT10E" TargetMode="External"/><Relationship Id="rId92" Type="http://schemas.openxmlformats.org/officeDocument/2006/relationships/hyperlink" Target="https://www.youtube.com/watch?v=yX4K06CFQJA" TargetMode="External"/><Relationship Id="rId2" Type="http://schemas.openxmlformats.org/officeDocument/2006/relationships/hyperlink" Target="https://youtu.be/l6KFzs09214" TargetMode="External"/><Relationship Id="rId29" Type="http://schemas.openxmlformats.org/officeDocument/2006/relationships/hyperlink" Target="https://www.youtube.com/watch?v=9JBkcL114lA" TargetMode="External"/><Relationship Id="rId24" Type="http://schemas.openxmlformats.org/officeDocument/2006/relationships/hyperlink" Target="https://youtu.be/nlGd1q1UAr4" TargetMode="External"/><Relationship Id="rId40" Type="http://schemas.openxmlformats.org/officeDocument/2006/relationships/hyperlink" Target="https://www.youtube.com/watch?v=_cGEvI5rP_0" TargetMode="External"/><Relationship Id="rId45" Type="http://schemas.openxmlformats.org/officeDocument/2006/relationships/hyperlink" Target="https://www.youtube.com/watch?v=S23H_w7rDLg" TargetMode="External"/><Relationship Id="rId66" Type="http://schemas.openxmlformats.org/officeDocument/2006/relationships/hyperlink" Target="https://www.youtube.com/watch?v=WCvZRwv9hww" TargetMode="External"/><Relationship Id="rId87" Type="http://schemas.openxmlformats.org/officeDocument/2006/relationships/hyperlink" Target="https://www.youtube.com/watch?v=GpbSdtJxhI4" TargetMode="External"/><Relationship Id="rId110" Type="http://schemas.openxmlformats.org/officeDocument/2006/relationships/hyperlink" Target="https://www.youtube.com/watch?v=Ri_j3y9AN54" TargetMode="External"/><Relationship Id="rId115" Type="http://schemas.openxmlformats.org/officeDocument/2006/relationships/hyperlink" Target="https://www.youtube.com/watch?v=pNlcxoH-bEY" TargetMode="External"/><Relationship Id="rId61" Type="http://schemas.openxmlformats.org/officeDocument/2006/relationships/hyperlink" Target="https://www.youtube.com/watch?v=o5LalZqYqDw" TargetMode="External"/><Relationship Id="rId82" Type="http://schemas.openxmlformats.org/officeDocument/2006/relationships/hyperlink" Target="https://www.youtube.com/watch?v=MxVCK0wHztg" TargetMode="External"/><Relationship Id="rId19" Type="http://schemas.openxmlformats.org/officeDocument/2006/relationships/hyperlink" Target="https://youtu.be/NfuudPS2Idw" TargetMode="External"/><Relationship Id="rId14" Type="http://schemas.openxmlformats.org/officeDocument/2006/relationships/hyperlink" Target="https://youtu.be/6PrO3eaYp24" TargetMode="External"/><Relationship Id="rId30" Type="http://schemas.openxmlformats.org/officeDocument/2006/relationships/hyperlink" Target="https://www.youtube.com/watch?v=VhFrFae0aCk" TargetMode="External"/><Relationship Id="rId35" Type="http://schemas.openxmlformats.org/officeDocument/2006/relationships/hyperlink" Target="https://youtu.be/4df-PjkWqFA" TargetMode="External"/><Relationship Id="rId56" Type="http://schemas.openxmlformats.org/officeDocument/2006/relationships/hyperlink" Target="https://www.youtube.com/watch?v=5xtu74eWVag" TargetMode="External"/><Relationship Id="rId77" Type="http://schemas.openxmlformats.org/officeDocument/2006/relationships/hyperlink" Target="https://youtu.be/ieFrcazMdIY" TargetMode="External"/><Relationship Id="rId100" Type="http://schemas.openxmlformats.org/officeDocument/2006/relationships/hyperlink" Target="https://youtu.be/g6cGDC5zM58" TargetMode="External"/><Relationship Id="rId105" Type="http://schemas.openxmlformats.org/officeDocument/2006/relationships/hyperlink" Target="https://youtu.be/JQ7ICraI9lA" TargetMode="External"/><Relationship Id="rId126" Type="http://schemas.openxmlformats.org/officeDocument/2006/relationships/hyperlink" Target="https://youtu.be/zFLjIKdVmIQ" TargetMode="External"/><Relationship Id="rId8" Type="http://schemas.openxmlformats.org/officeDocument/2006/relationships/hyperlink" Target="https://youtu.be/J7EnowCffgI" TargetMode="External"/><Relationship Id="rId51" Type="http://schemas.openxmlformats.org/officeDocument/2006/relationships/hyperlink" Target="https://www.youtube.com/watch?v=yY_VEX5K3W8" TargetMode="External"/><Relationship Id="rId72" Type="http://schemas.openxmlformats.org/officeDocument/2006/relationships/hyperlink" Target="https://youtu.be/8XVJ1Cvww8Y" TargetMode="External"/><Relationship Id="rId93" Type="http://schemas.openxmlformats.org/officeDocument/2006/relationships/hyperlink" Target="https://www.youtube.com/watch?v=ho0BSpOM3Rw" TargetMode="External"/><Relationship Id="rId98" Type="http://schemas.openxmlformats.org/officeDocument/2006/relationships/hyperlink" Target="https://youtu.be/O6f4vH4fiyY" TargetMode="External"/><Relationship Id="rId121" Type="http://schemas.openxmlformats.org/officeDocument/2006/relationships/hyperlink" Target="https://youtu.be/83awweCibL8" TargetMode="External"/><Relationship Id="rId3" Type="http://schemas.openxmlformats.org/officeDocument/2006/relationships/hyperlink" Target="https://youtu.be/JxVU6RunLbE" TargetMode="External"/><Relationship Id="rId25" Type="http://schemas.openxmlformats.org/officeDocument/2006/relationships/hyperlink" Target="https://youtu.be/acFzKY99ZfY" TargetMode="External"/><Relationship Id="rId46" Type="http://schemas.openxmlformats.org/officeDocument/2006/relationships/hyperlink" Target="https://www.youtube.com/watch?v=zqXx04U-9Rk" TargetMode="External"/><Relationship Id="rId67" Type="http://schemas.openxmlformats.org/officeDocument/2006/relationships/hyperlink" Target="https://youtu.be/VlzIqKdR6Rw" TargetMode="External"/><Relationship Id="rId116" Type="http://schemas.openxmlformats.org/officeDocument/2006/relationships/hyperlink" Target="https://www.youtube.com/watch?v=1GMfnwFX1uM" TargetMode="External"/><Relationship Id="rId20" Type="http://schemas.openxmlformats.org/officeDocument/2006/relationships/hyperlink" Target="https://youtu.be/4MN1s3mYXt8" TargetMode="External"/><Relationship Id="rId41" Type="http://schemas.openxmlformats.org/officeDocument/2006/relationships/hyperlink" Target="https://www.youtube.com/watch?v=V6U1W1JVmyk" TargetMode="External"/><Relationship Id="rId62" Type="http://schemas.openxmlformats.org/officeDocument/2006/relationships/hyperlink" Target="https://www.youtube.com/watch?v=x0cbC1xlCkU" TargetMode="External"/><Relationship Id="rId83" Type="http://schemas.openxmlformats.org/officeDocument/2006/relationships/hyperlink" Target="https://www.youtube.com/watch?v=4yAcmU-8Hcg" TargetMode="External"/><Relationship Id="rId88" Type="http://schemas.openxmlformats.org/officeDocument/2006/relationships/hyperlink" Target="https://www.youtube.com/watch?v=YcI0Vsj1Jr8" TargetMode="External"/><Relationship Id="rId111" Type="http://schemas.openxmlformats.org/officeDocument/2006/relationships/hyperlink" Target="https://www.youtube.com/watch?v=oujWIzkioVo" TargetMode="External"/><Relationship Id="rId15" Type="http://schemas.openxmlformats.org/officeDocument/2006/relationships/hyperlink" Target="https://youtu.be/sYn7JOFH-3M" TargetMode="External"/><Relationship Id="rId36" Type="http://schemas.openxmlformats.org/officeDocument/2006/relationships/hyperlink" Target="https://youtu.be/j7n4WV5Qq0U" TargetMode="External"/><Relationship Id="rId57" Type="http://schemas.openxmlformats.org/officeDocument/2006/relationships/hyperlink" Target="https://www.youtube.com/watch?v=gRfU_7TootM" TargetMode="External"/><Relationship Id="rId106" Type="http://schemas.openxmlformats.org/officeDocument/2006/relationships/hyperlink" Target="https://youtu.be/Bv95EaDulJs" TargetMode="External"/><Relationship Id="rId127" Type="http://schemas.openxmlformats.org/officeDocument/2006/relationships/hyperlink" Target="https://youtu.be/jpVpb8HIsuk" TargetMode="External"/><Relationship Id="rId10" Type="http://schemas.openxmlformats.org/officeDocument/2006/relationships/hyperlink" Target="https://youtu.be/H0cc5j0Y8do" TargetMode="External"/><Relationship Id="rId31" Type="http://schemas.openxmlformats.org/officeDocument/2006/relationships/hyperlink" Target="https://youtu.be/dfqnuKtLBIA" TargetMode="External"/><Relationship Id="rId52" Type="http://schemas.openxmlformats.org/officeDocument/2006/relationships/hyperlink" Target="https://www.youtube.com/watch?v=ll2azvfMaAY" TargetMode="External"/><Relationship Id="rId73" Type="http://schemas.openxmlformats.org/officeDocument/2006/relationships/hyperlink" Target="https://youtu.be/OrbroyaCNUQ" TargetMode="External"/><Relationship Id="rId78" Type="http://schemas.openxmlformats.org/officeDocument/2006/relationships/hyperlink" Target="https://youtu.be/NztRBzcSelQ" TargetMode="External"/><Relationship Id="rId94" Type="http://schemas.openxmlformats.org/officeDocument/2006/relationships/hyperlink" Target="https://youtu.be/sEJb0XbvfiU" TargetMode="External"/><Relationship Id="rId99" Type="http://schemas.openxmlformats.org/officeDocument/2006/relationships/hyperlink" Target="https://youtu.be/ke22S1iIe5E" TargetMode="External"/><Relationship Id="rId101" Type="http://schemas.openxmlformats.org/officeDocument/2006/relationships/hyperlink" Target="https://youtu.be/ahnsGs1QDyg" TargetMode="External"/><Relationship Id="rId122" Type="http://schemas.openxmlformats.org/officeDocument/2006/relationships/hyperlink" Target="https://youtu.be/YQ5uWyFbLBM" TargetMode="External"/><Relationship Id="rId4" Type="http://schemas.openxmlformats.org/officeDocument/2006/relationships/hyperlink" Target="https://youtu.be/VTb-V6NL3Uc" TargetMode="External"/><Relationship Id="rId9" Type="http://schemas.openxmlformats.org/officeDocument/2006/relationships/hyperlink" Target="https://youtu.be/tY5GjKHlegg" TargetMode="External"/><Relationship Id="rId26" Type="http://schemas.openxmlformats.org/officeDocument/2006/relationships/hyperlink" Target="https://youtu.be/zK3_szoZijk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146"/>
  <sheetViews>
    <sheetView tabSelected="1" zoomScale="80" zoomScaleNormal="80" workbookViewId="0">
      <pane ySplit="1" topLeftCell="A2" activePane="bottomLeft" state="frozen"/>
      <selection pane="bottomLeft" activeCell="K2" sqref="K2"/>
    </sheetView>
  </sheetViews>
  <sheetFormatPr defaultColWidth="8.85546875" defaultRowHeight="15.75" x14ac:dyDescent="0.25"/>
  <cols>
    <col min="1" max="1" width="25.5703125" style="2" customWidth="1"/>
    <col min="2" max="2" width="25.42578125" style="2" customWidth="1"/>
    <col min="3" max="3" width="8.7109375" style="4" customWidth="1"/>
    <col min="4" max="4" width="29.7109375" style="23" customWidth="1"/>
    <col min="5" max="5" width="27.85546875" style="2" customWidth="1"/>
    <col min="6" max="6" width="9.140625" style="2" customWidth="1"/>
    <col min="7" max="7" width="8.140625" style="2" customWidth="1"/>
    <col min="8" max="8" width="6.5703125" style="2" customWidth="1"/>
    <col min="9" max="9" width="12.28515625" style="2" customWidth="1"/>
    <col min="10" max="11" width="8.28515625" style="2" customWidth="1"/>
    <col min="12" max="12" width="8.42578125" style="2" customWidth="1"/>
    <col min="13" max="13" width="8.85546875" style="2" customWidth="1"/>
    <col min="14" max="14" width="9.5703125" style="2" customWidth="1"/>
    <col min="15" max="15" width="10.85546875" style="2" customWidth="1"/>
    <col min="16" max="16" width="16.7109375" style="2" customWidth="1"/>
    <col min="17" max="17" width="13.28515625" style="2" customWidth="1"/>
    <col min="18" max="18" width="23.28515625" style="2" customWidth="1"/>
    <col min="19" max="20" width="8.85546875" style="2"/>
    <col min="21" max="16384" width="8.85546875" style="1"/>
  </cols>
  <sheetData>
    <row r="1" spans="1:20" ht="57" customHeight="1" thickBot="1" x14ac:dyDescent="0.3">
      <c r="A1" s="12" t="s">
        <v>142</v>
      </c>
      <c r="B1" s="12" t="s">
        <v>1</v>
      </c>
      <c r="C1" s="13" t="s">
        <v>141</v>
      </c>
      <c r="D1" s="13" t="s">
        <v>2</v>
      </c>
      <c r="E1" s="12" t="s">
        <v>0</v>
      </c>
      <c r="F1" s="74" t="s">
        <v>266</v>
      </c>
      <c r="G1" s="13" t="s">
        <v>144</v>
      </c>
      <c r="H1" s="13" t="s">
        <v>145</v>
      </c>
      <c r="I1" s="13" t="s">
        <v>3</v>
      </c>
      <c r="J1" s="53" t="s">
        <v>264</v>
      </c>
      <c r="K1" s="54" t="s">
        <v>265</v>
      </c>
      <c r="L1" s="45" t="s">
        <v>147</v>
      </c>
      <c r="M1" s="46">
        <f>SUM(L11:L21,L23:L32,L34:L54,L56:L68,L70:L97,L99:L125,L127:L144)</f>
        <v>0</v>
      </c>
      <c r="N1" s="47" t="s">
        <v>148</v>
      </c>
      <c r="O1" s="48">
        <f>SUM(N11:N21,N23:N32,N34:N54,N56:N68,N70:N97,N99:N125,N127:N144)</f>
        <v>0</v>
      </c>
      <c r="P1" s="49" t="s">
        <v>146</v>
      </c>
      <c r="Q1" s="71">
        <f>SUM(P11:P21,P23:P32,P34:P54,P56:P68,P70:P97,P99:P125,P127:P144)</f>
        <v>0</v>
      </c>
      <c r="R1" s="71"/>
    </row>
    <row r="2" spans="1:20" x14ac:dyDescent="0.25">
      <c r="A2" s="3"/>
    </row>
    <row r="3" spans="1:20" x14ac:dyDescent="0.25">
      <c r="A3" s="3"/>
    </row>
    <row r="4" spans="1:20" x14ac:dyDescent="0.25">
      <c r="A4" s="3"/>
    </row>
    <row r="5" spans="1:20" x14ac:dyDescent="0.25">
      <c r="A5" s="3"/>
    </row>
    <row r="6" spans="1:20" x14ac:dyDescent="0.25">
      <c r="A6" s="3"/>
    </row>
    <row r="7" spans="1:20" x14ac:dyDescent="0.25">
      <c r="A7" s="3"/>
    </row>
    <row r="8" spans="1:20" ht="251.25" customHeight="1" x14ac:dyDescent="0.25"/>
    <row r="9" spans="1:20" ht="22.5" hidden="1" customHeight="1" x14ac:dyDescent="0.25"/>
    <row r="10" spans="1:20" ht="39.950000000000003" customHeight="1" thickBot="1" x14ac:dyDescent="0.3">
      <c r="B10" s="65" t="s">
        <v>143</v>
      </c>
      <c r="C10" s="66"/>
      <c r="D10" s="66"/>
      <c r="E10" s="66"/>
      <c r="F10" s="66"/>
      <c r="G10" s="66"/>
      <c r="H10" s="66"/>
      <c r="I10" s="66"/>
      <c r="J10" s="66"/>
      <c r="K10" s="66"/>
      <c r="L10" s="66"/>
      <c r="M10" s="66"/>
      <c r="N10" s="66"/>
      <c r="O10" s="66"/>
      <c r="P10" s="66"/>
      <c r="Q10" s="66"/>
      <c r="R10" s="67"/>
      <c r="S10" s="5"/>
      <c r="T10" s="5"/>
    </row>
    <row r="11" spans="1:20" ht="99.95" customHeight="1" thickBot="1" x14ac:dyDescent="0.3">
      <c r="A11" s="6"/>
      <c r="B11" s="6" t="s">
        <v>4</v>
      </c>
      <c r="C11" s="6">
        <v>1</v>
      </c>
      <c r="D11" s="24" t="s">
        <v>15</v>
      </c>
      <c r="E11" s="7" t="s">
        <v>16</v>
      </c>
      <c r="F11" s="6">
        <v>120</v>
      </c>
      <c r="G11" s="78">
        <f>0.047/F11</f>
        <v>3.9166666666666668E-4</v>
      </c>
      <c r="H11" s="6">
        <f>14.7/120</f>
        <v>0.1225</v>
      </c>
      <c r="I11" s="21">
        <v>125</v>
      </c>
      <c r="J11" s="56"/>
      <c r="K11" s="57"/>
      <c r="L11" s="43">
        <f>J11*G11+K11*G11*F11</f>
        <v>0</v>
      </c>
      <c r="M11" s="42"/>
      <c r="N11" s="44">
        <f>J11*H11+K11*H11*F11</f>
        <v>0</v>
      </c>
      <c r="O11" s="42"/>
      <c r="P11" s="55">
        <f>J11*I11+K11*I11*F11</f>
        <v>0</v>
      </c>
      <c r="Q11" s="63" t="str">
        <f>IF(OR((K11&lt;&gt;0),(J11&lt;&gt;0)),"Вы выбрали:                                "&amp;K11&amp;" Кор  ("&amp;K11*I11*F11&amp;"р)                                                                                      "&amp;J11&amp;" шт   ("&amp;J11*I11&amp;"р)","Вы не выбрали товар в этой строке")</f>
        <v>Вы не выбрали товар в этой строке</v>
      </c>
      <c r="R11" s="64"/>
      <c r="S11" s="5"/>
      <c r="T11" s="5"/>
    </row>
    <row r="12" spans="1:20" ht="99.95" customHeight="1" thickBot="1" x14ac:dyDescent="0.3">
      <c r="A12" s="6"/>
      <c r="B12" s="6" t="s">
        <v>4</v>
      </c>
      <c r="C12" s="6">
        <v>2</v>
      </c>
      <c r="D12" s="24" t="s">
        <v>11</v>
      </c>
      <c r="E12" s="7" t="s">
        <v>12</v>
      </c>
      <c r="F12" s="6">
        <v>120</v>
      </c>
      <c r="G12" s="78">
        <f t="shared" ref="G12:G23" si="0">0.047/F12</f>
        <v>3.9166666666666668E-4</v>
      </c>
      <c r="H12" s="6">
        <f>16.6/120</f>
        <v>0.13833333333333334</v>
      </c>
      <c r="I12" s="21">
        <v>125</v>
      </c>
      <c r="J12" s="56"/>
      <c r="K12" s="57"/>
      <c r="L12" s="43">
        <f t="shared" ref="L12:L14" si="1">J12*G12+K12*G12*F12</f>
        <v>0</v>
      </c>
      <c r="M12" s="42"/>
      <c r="N12" s="44">
        <f t="shared" ref="N12:N14" si="2">J12*H12+K12*H12*F12</f>
        <v>0</v>
      </c>
      <c r="O12" s="42"/>
      <c r="P12" s="55">
        <f t="shared" ref="P12:P14" si="3">J12*I12+K12*I12*F12</f>
        <v>0</v>
      </c>
      <c r="Q12" s="63" t="str">
        <f t="shared" ref="Q12:Q21" si="4">IF(OR((K12&lt;&gt;0),(J12&lt;&gt;0)),"Вы выбрали:                                "&amp;K12&amp;" Кор  ("&amp;K12*I12*F12&amp;"р)                                                                                      "&amp;J12&amp;" шт   ("&amp;J12*I12&amp;"р)","Вы не выбрали товар в этой строке")</f>
        <v>Вы не выбрали товар в этой строке</v>
      </c>
      <c r="R12" s="64"/>
      <c r="S12" s="5"/>
      <c r="T12" s="5"/>
    </row>
    <row r="13" spans="1:20" ht="99.95" customHeight="1" thickBot="1" x14ac:dyDescent="0.3">
      <c r="A13" s="6"/>
      <c r="B13" s="6" t="s">
        <v>4</v>
      </c>
      <c r="C13" s="6">
        <v>3</v>
      </c>
      <c r="D13" s="24" t="s">
        <v>19</v>
      </c>
      <c r="E13" s="7" t="s">
        <v>20</v>
      </c>
      <c r="F13" s="6">
        <v>120</v>
      </c>
      <c r="G13" s="78">
        <f t="shared" si="0"/>
        <v>3.9166666666666668E-4</v>
      </c>
      <c r="H13" s="6">
        <f>15.4/120</f>
        <v>0.12833333333333333</v>
      </c>
      <c r="I13" s="21">
        <v>125</v>
      </c>
      <c r="J13" s="56"/>
      <c r="K13" s="57"/>
      <c r="L13" s="43">
        <f t="shared" si="1"/>
        <v>0</v>
      </c>
      <c r="M13" s="42"/>
      <c r="N13" s="44">
        <f t="shared" si="2"/>
        <v>0</v>
      </c>
      <c r="O13" s="42"/>
      <c r="P13" s="55">
        <f t="shared" si="3"/>
        <v>0</v>
      </c>
      <c r="Q13" s="63" t="str">
        <f t="shared" si="4"/>
        <v>Вы не выбрали товар в этой строке</v>
      </c>
      <c r="R13" s="64"/>
      <c r="S13" s="5"/>
      <c r="T13" s="5"/>
    </row>
    <row r="14" spans="1:20" ht="99.95" customHeight="1" thickBot="1" x14ac:dyDescent="0.3">
      <c r="A14" s="6"/>
      <c r="B14" s="6" t="s">
        <v>4</v>
      </c>
      <c r="C14" s="6">
        <v>4</v>
      </c>
      <c r="D14" s="24" t="s">
        <v>23</v>
      </c>
      <c r="E14" s="7" t="s">
        <v>24</v>
      </c>
      <c r="F14" s="6">
        <v>120</v>
      </c>
      <c r="G14" s="78">
        <f t="shared" si="0"/>
        <v>3.9166666666666668E-4</v>
      </c>
      <c r="H14" s="6">
        <f>15.6/120</f>
        <v>0.13</v>
      </c>
      <c r="I14" s="21">
        <v>125</v>
      </c>
      <c r="J14" s="56"/>
      <c r="K14" s="57"/>
      <c r="L14" s="43">
        <f t="shared" si="1"/>
        <v>0</v>
      </c>
      <c r="M14" s="42"/>
      <c r="N14" s="44">
        <f t="shared" si="2"/>
        <v>0</v>
      </c>
      <c r="O14" s="42"/>
      <c r="P14" s="55">
        <f t="shared" si="3"/>
        <v>0</v>
      </c>
      <c r="Q14" s="63" t="str">
        <f t="shared" si="4"/>
        <v>Вы не выбрали товар в этой строке</v>
      </c>
      <c r="R14" s="64"/>
      <c r="S14" s="5"/>
      <c r="T14" s="5"/>
    </row>
    <row r="15" spans="1:20" ht="99.95" customHeight="1" thickBot="1" x14ac:dyDescent="0.3">
      <c r="A15" s="6"/>
      <c r="B15" s="6" t="s">
        <v>4</v>
      </c>
      <c r="C15" s="6">
        <v>5</v>
      </c>
      <c r="D15" s="24" t="s">
        <v>25</v>
      </c>
      <c r="E15" s="7" t="s">
        <v>26</v>
      </c>
      <c r="F15" s="6">
        <v>120</v>
      </c>
      <c r="G15" s="78">
        <f t="shared" si="0"/>
        <v>3.9166666666666668E-4</v>
      </c>
      <c r="H15" s="6">
        <f>16/120</f>
        <v>0.13333333333333333</v>
      </c>
      <c r="I15" s="21">
        <v>125</v>
      </c>
      <c r="J15" s="56"/>
      <c r="K15" s="57"/>
      <c r="L15" s="43">
        <f t="shared" ref="L15:L21" si="5">J15*G15+K15*G15*F15</f>
        <v>0</v>
      </c>
      <c r="M15" s="42"/>
      <c r="N15" s="44">
        <f t="shared" ref="N15:N21" si="6">J15*H15+K15*H15*F15</f>
        <v>0</v>
      </c>
      <c r="O15" s="42"/>
      <c r="P15" s="55">
        <f t="shared" ref="P15:P21" si="7">J15*I15+K15*I15*F15</f>
        <v>0</v>
      </c>
      <c r="Q15" s="63" t="str">
        <f t="shared" si="4"/>
        <v>Вы не выбрали товар в этой строке</v>
      </c>
      <c r="R15" s="64"/>
      <c r="S15" s="5"/>
      <c r="T15" s="5"/>
    </row>
    <row r="16" spans="1:20" ht="99.95" customHeight="1" thickBot="1" x14ac:dyDescent="0.3">
      <c r="A16" s="6"/>
      <c r="B16" s="6" t="s">
        <v>4</v>
      </c>
      <c r="C16" s="6">
        <v>6</v>
      </c>
      <c r="D16" s="24" t="s">
        <v>17</v>
      </c>
      <c r="E16" s="7" t="s">
        <v>18</v>
      </c>
      <c r="F16" s="6">
        <v>120</v>
      </c>
      <c r="G16" s="78">
        <f t="shared" si="0"/>
        <v>3.9166666666666668E-4</v>
      </c>
      <c r="H16" s="6">
        <f>17/120</f>
        <v>0.14166666666666666</v>
      </c>
      <c r="I16" s="21">
        <v>125</v>
      </c>
      <c r="J16" s="56"/>
      <c r="K16" s="57"/>
      <c r="L16" s="43">
        <f t="shared" si="5"/>
        <v>0</v>
      </c>
      <c r="M16" s="42"/>
      <c r="N16" s="44">
        <f t="shared" si="6"/>
        <v>0</v>
      </c>
      <c r="O16" s="42"/>
      <c r="P16" s="55">
        <f t="shared" si="7"/>
        <v>0</v>
      </c>
      <c r="Q16" s="63" t="str">
        <f t="shared" si="4"/>
        <v>Вы не выбрали товар в этой строке</v>
      </c>
      <c r="R16" s="64"/>
      <c r="S16" s="8"/>
      <c r="T16" s="5"/>
    </row>
    <row r="17" spans="1:20" ht="99.95" customHeight="1" thickBot="1" x14ac:dyDescent="0.3">
      <c r="A17" s="6"/>
      <c r="B17" s="6" t="s">
        <v>4</v>
      </c>
      <c r="C17" s="6">
        <v>7</v>
      </c>
      <c r="D17" s="24" t="s">
        <v>9</v>
      </c>
      <c r="E17" s="7" t="s">
        <v>10</v>
      </c>
      <c r="F17" s="6">
        <v>120</v>
      </c>
      <c r="G17" s="78">
        <f t="shared" si="0"/>
        <v>3.9166666666666668E-4</v>
      </c>
      <c r="H17" s="6">
        <f>15.2/120</f>
        <v>0.12666666666666665</v>
      </c>
      <c r="I17" s="21">
        <v>125</v>
      </c>
      <c r="J17" s="56"/>
      <c r="K17" s="57"/>
      <c r="L17" s="43">
        <f t="shared" si="5"/>
        <v>0</v>
      </c>
      <c r="M17" s="42"/>
      <c r="N17" s="44">
        <f t="shared" si="6"/>
        <v>0</v>
      </c>
      <c r="O17" s="42"/>
      <c r="P17" s="55">
        <f t="shared" si="7"/>
        <v>0</v>
      </c>
      <c r="Q17" s="63" t="str">
        <f t="shared" si="4"/>
        <v>Вы не выбрали товар в этой строке</v>
      </c>
      <c r="R17" s="64"/>
      <c r="S17" s="8"/>
      <c r="T17" s="5"/>
    </row>
    <row r="18" spans="1:20" ht="99.95" customHeight="1" thickBot="1" x14ac:dyDescent="0.3">
      <c r="A18" s="6"/>
      <c r="B18" s="6" t="s">
        <v>4</v>
      </c>
      <c r="C18" s="6">
        <v>8</v>
      </c>
      <c r="D18" s="24" t="s">
        <v>5</v>
      </c>
      <c r="E18" s="7" t="s">
        <v>6</v>
      </c>
      <c r="F18" s="6">
        <v>120</v>
      </c>
      <c r="G18" s="78">
        <f t="shared" si="0"/>
        <v>3.9166666666666668E-4</v>
      </c>
      <c r="H18" s="6">
        <f>15.1/120</f>
        <v>0.12583333333333332</v>
      </c>
      <c r="I18" s="21">
        <v>125</v>
      </c>
      <c r="J18" s="56"/>
      <c r="K18" s="57"/>
      <c r="L18" s="43">
        <f t="shared" si="5"/>
        <v>0</v>
      </c>
      <c r="M18" s="42"/>
      <c r="N18" s="44">
        <f t="shared" si="6"/>
        <v>0</v>
      </c>
      <c r="O18" s="42"/>
      <c r="P18" s="55">
        <f t="shared" si="7"/>
        <v>0</v>
      </c>
      <c r="Q18" s="63" t="str">
        <f t="shared" si="4"/>
        <v>Вы не выбрали товар в этой строке</v>
      </c>
      <c r="R18" s="64"/>
      <c r="S18" s="9"/>
      <c r="T18" s="5"/>
    </row>
    <row r="19" spans="1:20" ht="99.95" customHeight="1" thickBot="1" x14ac:dyDescent="0.3">
      <c r="A19" s="6"/>
      <c r="B19" s="6" t="s">
        <v>4</v>
      </c>
      <c r="C19" s="6">
        <v>9</v>
      </c>
      <c r="D19" s="24" t="s">
        <v>21</v>
      </c>
      <c r="E19" s="7" t="s">
        <v>22</v>
      </c>
      <c r="F19" s="6">
        <v>120</v>
      </c>
      <c r="G19" s="78">
        <f t="shared" si="0"/>
        <v>3.9166666666666668E-4</v>
      </c>
      <c r="H19" s="6">
        <f>16.1/120</f>
        <v>0.13416666666666668</v>
      </c>
      <c r="I19" s="21">
        <v>125</v>
      </c>
      <c r="J19" s="56"/>
      <c r="K19" s="57"/>
      <c r="L19" s="43">
        <f t="shared" si="5"/>
        <v>0</v>
      </c>
      <c r="M19" s="42"/>
      <c r="N19" s="44">
        <f t="shared" si="6"/>
        <v>0</v>
      </c>
      <c r="O19" s="42"/>
      <c r="P19" s="55">
        <f t="shared" si="7"/>
        <v>0</v>
      </c>
      <c r="Q19" s="63" t="str">
        <f t="shared" si="4"/>
        <v>Вы не выбрали товар в этой строке</v>
      </c>
      <c r="R19" s="64"/>
      <c r="S19" s="15"/>
      <c r="T19" s="15"/>
    </row>
    <row r="20" spans="1:20" ht="99.95" customHeight="1" thickBot="1" x14ac:dyDescent="0.3">
      <c r="A20" s="6"/>
      <c r="B20" s="6" t="s">
        <v>4</v>
      </c>
      <c r="C20" s="6">
        <v>10</v>
      </c>
      <c r="D20" s="24" t="s">
        <v>13</v>
      </c>
      <c r="E20" s="7" t="s">
        <v>14</v>
      </c>
      <c r="F20" s="6">
        <v>120</v>
      </c>
      <c r="G20" s="78">
        <f t="shared" si="0"/>
        <v>3.9166666666666668E-4</v>
      </c>
      <c r="H20" s="6">
        <f>16.4/120</f>
        <v>0.13666666666666666</v>
      </c>
      <c r="I20" s="21">
        <v>125</v>
      </c>
      <c r="J20" s="56"/>
      <c r="K20" s="57"/>
      <c r="L20" s="43">
        <f t="shared" si="5"/>
        <v>0</v>
      </c>
      <c r="M20" s="42"/>
      <c r="N20" s="44">
        <f t="shared" si="6"/>
        <v>0</v>
      </c>
      <c r="O20" s="42"/>
      <c r="P20" s="55">
        <f t="shared" si="7"/>
        <v>0</v>
      </c>
      <c r="Q20" s="63" t="str">
        <f t="shared" si="4"/>
        <v>Вы не выбрали товар в этой строке</v>
      </c>
      <c r="R20" s="64"/>
      <c r="S20" s="14"/>
      <c r="T20" s="5"/>
    </row>
    <row r="21" spans="1:20" ht="99.95" customHeight="1" thickBot="1" x14ac:dyDescent="0.3">
      <c r="A21" s="6"/>
      <c r="B21" s="6" t="s">
        <v>4</v>
      </c>
      <c r="C21" s="6">
        <v>11</v>
      </c>
      <c r="D21" s="24" t="s">
        <v>7</v>
      </c>
      <c r="E21" s="7" t="s">
        <v>8</v>
      </c>
      <c r="F21" s="6">
        <v>120</v>
      </c>
      <c r="G21" s="78">
        <f t="shared" si="0"/>
        <v>3.9166666666666668E-4</v>
      </c>
      <c r="H21" s="6">
        <f>16.4/120</f>
        <v>0.13666666666666666</v>
      </c>
      <c r="I21" s="21">
        <v>125</v>
      </c>
      <c r="J21" s="56"/>
      <c r="K21" s="57"/>
      <c r="L21" s="43">
        <f t="shared" si="5"/>
        <v>0</v>
      </c>
      <c r="M21" s="42"/>
      <c r="N21" s="44">
        <f t="shared" si="6"/>
        <v>0</v>
      </c>
      <c r="O21" s="42"/>
      <c r="P21" s="55">
        <f t="shared" si="7"/>
        <v>0</v>
      </c>
      <c r="Q21" s="63" t="str">
        <f t="shared" si="4"/>
        <v>Вы не выбрали товар в этой строке</v>
      </c>
      <c r="R21" s="64"/>
      <c r="S21" s="5"/>
      <c r="T21" s="5"/>
    </row>
    <row r="22" spans="1:20" ht="39.950000000000003" customHeight="1" thickBot="1" x14ac:dyDescent="0.3">
      <c r="A22" s="50"/>
      <c r="B22" s="68" t="s">
        <v>149</v>
      </c>
      <c r="C22" s="69"/>
      <c r="D22" s="69"/>
      <c r="E22" s="69"/>
      <c r="F22" s="69"/>
      <c r="G22" s="69"/>
      <c r="H22" s="69"/>
      <c r="I22" s="69"/>
      <c r="J22" s="69"/>
      <c r="K22" s="69"/>
      <c r="L22" s="69"/>
      <c r="M22" s="69"/>
      <c r="N22" s="69"/>
      <c r="O22" s="69"/>
      <c r="P22" s="69"/>
      <c r="Q22" s="69"/>
      <c r="R22" s="70"/>
      <c r="S22" s="5"/>
      <c r="T22" s="5"/>
    </row>
    <row r="23" spans="1:20" ht="99.95" customHeight="1" thickBot="1" x14ac:dyDescent="0.3">
      <c r="A23" s="10"/>
      <c r="B23" s="10" t="s">
        <v>27</v>
      </c>
      <c r="C23" s="10">
        <v>1</v>
      </c>
      <c r="D23" s="25" t="s">
        <v>43</v>
      </c>
      <c r="E23" s="11" t="s">
        <v>44</v>
      </c>
      <c r="F23" s="10">
        <v>72</v>
      </c>
      <c r="G23" s="18">
        <f>0.052/F23</f>
        <v>7.2222222222222219E-4</v>
      </c>
      <c r="H23" s="10">
        <f>17.6/72</f>
        <v>0.24444444444444446</v>
      </c>
      <c r="I23" s="16">
        <v>185</v>
      </c>
      <c r="J23" s="56"/>
      <c r="K23" s="57"/>
      <c r="L23" s="43">
        <f t="shared" ref="L23" si="8">J23*G23+K23*G23*F23</f>
        <v>0</v>
      </c>
      <c r="M23" s="42"/>
      <c r="N23" s="44">
        <f t="shared" ref="N23" si="9">J23*H23+K23*H23*F23</f>
        <v>0</v>
      </c>
      <c r="O23" s="42"/>
      <c r="P23" s="55">
        <f t="shared" ref="P23" si="10">J23*I23+K23*I23*F23</f>
        <v>0</v>
      </c>
      <c r="Q23" s="63" t="str">
        <f>IF(OR((K23&lt;&gt;0),(J23&lt;&gt;0)),"Вы выбрали:                                "&amp;K23&amp;" Кор  ("&amp;K23*I23*F23&amp;"р)                                                                                      "&amp;J23&amp;" шт   ("&amp;J23*I23&amp;"р)","Вы не выбрали товар в этой строке")</f>
        <v>Вы не выбрали товар в этой строке</v>
      </c>
      <c r="R23" s="64"/>
      <c r="S23" s="5"/>
      <c r="T23" s="5"/>
    </row>
    <row r="24" spans="1:20" ht="99.95" customHeight="1" thickBot="1" x14ac:dyDescent="0.3">
      <c r="A24" s="10"/>
      <c r="B24" s="10" t="s">
        <v>27</v>
      </c>
      <c r="C24" s="10">
        <v>3</v>
      </c>
      <c r="D24" s="25" t="s">
        <v>28</v>
      </c>
      <c r="E24" s="11" t="s">
        <v>29</v>
      </c>
      <c r="F24" s="10">
        <v>72</v>
      </c>
      <c r="G24" s="18">
        <f t="shared" ref="G24:G32" si="11">0.052/F24</f>
        <v>7.2222222222222219E-4</v>
      </c>
      <c r="H24" s="10">
        <f>16.8/72</f>
        <v>0.23333333333333334</v>
      </c>
      <c r="I24" s="16">
        <v>185</v>
      </c>
      <c r="J24" s="56"/>
      <c r="K24" s="57"/>
      <c r="L24" s="43">
        <f t="shared" ref="L24:L32" si="12">J24*G24+K24*G24*F24</f>
        <v>0</v>
      </c>
      <c r="M24" s="42"/>
      <c r="N24" s="44">
        <f t="shared" ref="N24:N32" si="13">J24*H24+K24*H24*F24</f>
        <v>0</v>
      </c>
      <c r="O24" s="42"/>
      <c r="P24" s="55">
        <f t="shared" ref="P24:P32" si="14">J24*I24+K24*I24*F24</f>
        <v>0</v>
      </c>
      <c r="Q24" s="63" t="str">
        <f t="shared" ref="Q24:Q32" si="15">IF(OR((K24&lt;&gt;0),(J24&lt;&gt;0)),"Вы выбрали:                                "&amp;K24&amp;" Кор  ("&amp;K24*I24*F24&amp;"р)                                                                                      "&amp;J24&amp;" шт   ("&amp;J24*I24&amp;"р)","Вы не выбрали товар в этой строке")</f>
        <v>Вы не выбрали товар в этой строке</v>
      </c>
      <c r="R24" s="64"/>
      <c r="S24" s="5"/>
      <c r="T24" s="5"/>
    </row>
    <row r="25" spans="1:20" ht="99.95" customHeight="1" thickBot="1" x14ac:dyDescent="0.3">
      <c r="A25" s="10"/>
      <c r="B25" s="10" t="s">
        <v>27</v>
      </c>
      <c r="C25" s="10">
        <v>4</v>
      </c>
      <c r="D25" s="25" t="s">
        <v>37</v>
      </c>
      <c r="E25" s="11" t="s">
        <v>38</v>
      </c>
      <c r="F25" s="10">
        <v>72</v>
      </c>
      <c r="G25" s="18">
        <f t="shared" si="11"/>
        <v>7.2222222222222219E-4</v>
      </c>
      <c r="H25" s="10">
        <f>17/72</f>
        <v>0.2361111111111111</v>
      </c>
      <c r="I25" s="16">
        <v>185</v>
      </c>
      <c r="J25" s="56"/>
      <c r="K25" s="57"/>
      <c r="L25" s="43">
        <f t="shared" si="12"/>
        <v>0</v>
      </c>
      <c r="M25" s="42"/>
      <c r="N25" s="44">
        <f t="shared" si="13"/>
        <v>0</v>
      </c>
      <c r="O25" s="42"/>
      <c r="P25" s="55">
        <f t="shared" si="14"/>
        <v>0</v>
      </c>
      <c r="Q25" s="63" t="str">
        <f t="shared" si="15"/>
        <v>Вы не выбрали товар в этой строке</v>
      </c>
      <c r="R25" s="64"/>
      <c r="S25" s="5"/>
      <c r="T25" s="5"/>
    </row>
    <row r="26" spans="1:20" ht="99.95" customHeight="1" thickBot="1" x14ac:dyDescent="0.3">
      <c r="A26" s="10"/>
      <c r="B26" s="10" t="s">
        <v>27</v>
      </c>
      <c r="C26" s="10">
        <v>5</v>
      </c>
      <c r="D26" s="25" t="s">
        <v>30</v>
      </c>
      <c r="E26" s="11" t="s">
        <v>31</v>
      </c>
      <c r="F26" s="10">
        <v>72</v>
      </c>
      <c r="G26" s="18">
        <f t="shared" si="11"/>
        <v>7.2222222222222219E-4</v>
      </c>
      <c r="H26" s="10">
        <f>17.2/72</f>
        <v>0.23888888888888887</v>
      </c>
      <c r="I26" s="16">
        <v>185</v>
      </c>
      <c r="J26" s="56"/>
      <c r="K26" s="57"/>
      <c r="L26" s="43">
        <f t="shared" si="12"/>
        <v>0</v>
      </c>
      <c r="M26" s="42"/>
      <c r="N26" s="44">
        <f t="shared" si="13"/>
        <v>0</v>
      </c>
      <c r="O26" s="42"/>
      <c r="P26" s="55">
        <f t="shared" si="14"/>
        <v>0</v>
      </c>
      <c r="Q26" s="63" t="str">
        <f t="shared" si="15"/>
        <v>Вы не выбрали товар в этой строке</v>
      </c>
      <c r="R26" s="64"/>
      <c r="S26" s="5"/>
      <c r="T26" s="5"/>
    </row>
    <row r="27" spans="1:20" ht="99.95" customHeight="1" thickBot="1" x14ac:dyDescent="0.3">
      <c r="A27" s="10"/>
      <c r="B27" s="10" t="s">
        <v>27</v>
      </c>
      <c r="C27" s="10">
        <v>7</v>
      </c>
      <c r="D27" s="25" t="s">
        <v>25</v>
      </c>
      <c r="E27" s="11" t="s">
        <v>36</v>
      </c>
      <c r="F27" s="10">
        <v>72</v>
      </c>
      <c r="G27" s="18">
        <f t="shared" si="11"/>
        <v>7.2222222222222219E-4</v>
      </c>
      <c r="H27" s="10">
        <f>16.9/72</f>
        <v>0.23472222222222219</v>
      </c>
      <c r="I27" s="16">
        <v>185</v>
      </c>
      <c r="J27" s="56"/>
      <c r="K27" s="57"/>
      <c r="L27" s="43">
        <f t="shared" si="12"/>
        <v>0</v>
      </c>
      <c r="M27" s="42"/>
      <c r="N27" s="44">
        <f t="shared" si="13"/>
        <v>0</v>
      </c>
      <c r="O27" s="42"/>
      <c r="P27" s="55">
        <f t="shared" si="14"/>
        <v>0</v>
      </c>
      <c r="Q27" s="63" t="str">
        <f t="shared" si="15"/>
        <v>Вы не выбрали товар в этой строке</v>
      </c>
      <c r="R27" s="64"/>
      <c r="S27" s="5"/>
      <c r="T27" s="5"/>
    </row>
    <row r="28" spans="1:20" ht="99.95" customHeight="1" thickBot="1" x14ac:dyDescent="0.3">
      <c r="A28" s="10"/>
      <c r="B28" s="10" t="s">
        <v>27</v>
      </c>
      <c r="C28" s="10">
        <v>9</v>
      </c>
      <c r="D28" s="25" t="s">
        <v>34</v>
      </c>
      <c r="E28" s="11" t="s">
        <v>35</v>
      </c>
      <c r="F28" s="10">
        <v>72</v>
      </c>
      <c r="G28" s="18">
        <f t="shared" si="11"/>
        <v>7.2222222222222219E-4</v>
      </c>
      <c r="H28" s="10">
        <f>16.4/72</f>
        <v>0.22777777777777775</v>
      </c>
      <c r="I28" s="16">
        <v>185</v>
      </c>
      <c r="J28" s="56"/>
      <c r="K28" s="57"/>
      <c r="L28" s="43">
        <f t="shared" si="12"/>
        <v>0</v>
      </c>
      <c r="M28" s="42"/>
      <c r="N28" s="44">
        <f t="shared" si="13"/>
        <v>0</v>
      </c>
      <c r="O28" s="42"/>
      <c r="P28" s="55">
        <f t="shared" si="14"/>
        <v>0</v>
      </c>
      <c r="Q28" s="63" t="str">
        <f t="shared" si="15"/>
        <v>Вы не выбрали товар в этой строке</v>
      </c>
      <c r="R28" s="64"/>
      <c r="S28" s="5"/>
      <c r="T28" s="5"/>
    </row>
    <row r="29" spans="1:20" ht="99.95" customHeight="1" thickBot="1" x14ac:dyDescent="0.3">
      <c r="A29" s="10"/>
      <c r="B29" s="10" t="s">
        <v>27</v>
      </c>
      <c r="C29" s="10">
        <v>10</v>
      </c>
      <c r="D29" s="25" t="s">
        <v>32</v>
      </c>
      <c r="E29" s="11" t="s">
        <v>33</v>
      </c>
      <c r="F29" s="10">
        <v>72</v>
      </c>
      <c r="G29" s="18">
        <f t="shared" si="11"/>
        <v>7.2222222222222219E-4</v>
      </c>
      <c r="H29" s="10">
        <f>16.5/72</f>
        <v>0.22916666666666666</v>
      </c>
      <c r="I29" s="16">
        <v>185</v>
      </c>
      <c r="J29" s="56"/>
      <c r="K29" s="57"/>
      <c r="L29" s="43">
        <f t="shared" si="12"/>
        <v>0</v>
      </c>
      <c r="M29" s="42"/>
      <c r="N29" s="44">
        <f t="shared" si="13"/>
        <v>0</v>
      </c>
      <c r="O29" s="42"/>
      <c r="P29" s="55">
        <f t="shared" si="14"/>
        <v>0</v>
      </c>
      <c r="Q29" s="63" t="str">
        <f t="shared" si="15"/>
        <v>Вы не выбрали товар в этой строке</v>
      </c>
      <c r="R29" s="64"/>
      <c r="S29" s="5"/>
      <c r="T29" s="5"/>
    </row>
    <row r="30" spans="1:20" ht="99.95" customHeight="1" thickBot="1" x14ac:dyDescent="0.3">
      <c r="A30" s="10"/>
      <c r="B30" s="10" t="s">
        <v>27</v>
      </c>
      <c r="C30" s="10">
        <v>12</v>
      </c>
      <c r="D30" s="25" t="s">
        <v>41</v>
      </c>
      <c r="E30" s="11" t="s">
        <v>42</v>
      </c>
      <c r="F30" s="10">
        <v>72</v>
      </c>
      <c r="G30" s="18">
        <f t="shared" si="11"/>
        <v>7.2222222222222219E-4</v>
      </c>
      <c r="H30" s="10">
        <f>16.5/72</f>
        <v>0.22916666666666666</v>
      </c>
      <c r="I30" s="16">
        <v>185</v>
      </c>
      <c r="J30" s="56"/>
      <c r="K30" s="57"/>
      <c r="L30" s="43">
        <f t="shared" si="12"/>
        <v>0</v>
      </c>
      <c r="M30" s="42"/>
      <c r="N30" s="44">
        <f t="shared" si="13"/>
        <v>0</v>
      </c>
      <c r="O30" s="42"/>
      <c r="P30" s="55">
        <f t="shared" si="14"/>
        <v>0</v>
      </c>
      <c r="Q30" s="63" t="str">
        <f t="shared" si="15"/>
        <v>Вы не выбрали товар в этой строке</v>
      </c>
      <c r="R30" s="64"/>
      <c r="S30" s="5"/>
      <c r="T30" s="5"/>
    </row>
    <row r="31" spans="1:20" ht="99.95" customHeight="1" thickBot="1" x14ac:dyDescent="0.3">
      <c r="A31" s="10"/>
      <c r="B31" s="10" t="s">
        <v>27</v>
      </c>
      <c r="C31" s="10">
        <v>13</v>
      </c>
      <c r="D31" s="25" t="s">
        <v>39</v>
      </c>
      <c r="E31" s="11" t="s">
        <v>40</v>
      </c>
      <c r="F31" s="10">
        <v>72</v>
      </c>
      <c r="G31" s="18">
        <f t="shared" si="11"/>
        <v>7.2222222222222219E-4</v>
      </c>
      <c r="H31" s="10">
        <f>17.7/72</f>
        <v>0.24583333333333332</v>
      </c>
      <c r="I31" s="16">
        <v>185</v>
      </c>
      <c r="J31" s="56"/>
      <c r="K31" s="57"/>
      <c r="L31" s="43">
        <f t="shared" si="12"/>
        <v>0</v>
      </c>
      <c r="M31" s="42"/>
      <c r="N31" s="44">
        <f t="shared" si="13"/>
        <v>0</v>
      </c>
      <c r="O31" s="42"/>
      <c r="P31" s="55">
        <f t="shared" si="14"/>
        <v>0</v>
      </c>
      <c r="Q31" s="63" t="str">
        <f t="shared" si="15"/>
        <v>Вы не выбрали товар в этой строке</v>
      </c>
      <c r="R31" s="64"/>
      <c r="S31" s="5"/>
      <c r="T31" s="5"/>
    </row>
    <row r="32" spans="1:20" ht="99.95" customHeight="1" thickBot="1" x14ac:dyDescent="0.3">
      <c r="A32" s="10"/>
      <c r="B32" s="10" t="s">
        <v>27</v>
      </c>
      <c r="C32" s="10">
        <v>15</v>
      </c>
      <c r="D32" s="25" t="s">
        <v>45</v>
      </c>
      <c r="E32" s="11" t="s">
        <v>46</v>
      </c>
      <c r="F32" s="10">
        <v>72</v>
      </c>
      <c r="G32" s="18">
        <f t="shared" si="11"/>
        <v>7.2222222222222219E-4</v>
      </c>
      <c r="H32" s="10">
        <f>17.6/72</f>
        <v>0.24444444444444446</v>
      </c>
      <c r="I32" s="16">
        <v>185</v>
      </c>
      <c r="J32" s="56"/>
      <c r="K32" s="57"/>
      <c r="L32" s="43">
        <f t="shared" si="12"/>
        <v>0</v>
      </c>
      <c r="M32" s="42"/>
      <c r="N32" s="44">
        <f t="shared" si="13"/>
        <v>0</v>
      </c>
      <c r="O32" s="42"/>
      <c r="P32" s="55">
        <f t="shared" si="14"/>
        <v>0</v>
      </c>
      <c r="Q32" s="63" t="str">
        <f t="shared" si="15"/>
        <v>Вы не выбрали товар в этой строке</v>
      </c>
      <c r="R32" s="64"/>
      <c r="S32" s="5"/>
      <c r="T32" s="5"/>
    </row>
    <row r="33" spans="1:20" ht="39.950000000000003" customHeight="1" thickBot="1" x14ac:dyDescent="0.3">
      <c r="B33" s="68" t="s">
        <v>150</v>
      </c>
      <c r="C33" s="69"/>
      <c r="D33" s="69"/>
      <c r="E33" s="69"/>
      <c r="F33" s="69"/>
      <c r="G33" s="69"/>
      <c r="H33" s="69"/>
      <c r="I33" s="69"/>
      <c r="J33" s="69"/>
      <c r="K33" s="69"/>
      <c r="L33" s="69"/>
      <c r="M33" s="69"/>
      <c r="N33" s="69"/>
      <c r="O33" s="69"/>
      <c r="P33" s="69"/>
      <c r="Q33" s="69"/>
      <c r="R33" s="70"/>
      <c r="S33" s="5"/>
      <c r="T33" s="5"/>
    </row>
    <row r="34" spans="1:20" ht="99.95" customHeight="1" thickBot="1" x14ac:dyDescent="0.3">
      <c r="A34" s="6"/>
      <c r="B34" s="6" t="s">
        <v>27</v>
      </c>
      <c r="C34" s="6">
        <v>2</v>
      </c>
      <c r="D34" s="24" t="s">
        <v>151</v>
      </c>
      <c r="E34" s="7" t="s">
        <v>71</v>
      </c>
      <c r="F34" s="6">
        <v>72</v>
      </c>
      <c r="G34" s="6">
        <f>0.053/F34</f>
        <v>7.361111111111111E-4</v>
      </c>
      <c r="H34" s="6">
        <f>17/72</f>
        <v>0.2361111111111111</v>
      </c>
      <c r="I34" s="21">
        <v>255</v>
      </c>
      <c r="J34" s="56"/>
      <c r="K34" s="57"/>
      <c r="L34" s="43">
        <f t="shared" ref="L34" si="16">J34*G34+K34*G34*F34</f>
        <v>0</v>
      </c>
      <c r="M34" s="42"/>
      <c r="N34" s="44">
        <f t="shared" ref="N34" si="17">J34*H34+K34*H34*F34</f>
        <v>0</v>
      </c>
      <c r="O34" s="42"/>
      <c r="P34" s="55">
        <f t="shared" ref="P34" si="18">J34*I34+K34*I34*F34</f>
        <v>0</v>
      </c>
      <c r="Q34" s="63" t="str">
        <f t="shared" ref="Q34:Q53" si="19">IF(OR((K34&lt;&gt;0),(J34&lt;&gt;0)),"Вы выбрали:                                "&amp;K34&amp;" Кор  ("&amp;K34*I34*F34&amp;"р)                                                                                      "&amp;J34&amp;" шт   ("&amp;J34*I34&amp;"р)","Вы не выбрали товар в этой строке")</f>
        <v>Вы не выбрали товар в этой строке</v>
      </c>
      <c r="R34" s="64"/>
      <c r="S34" s="5"/>
      <c r="T34" s="5"/>
    </row>
    <row r="35" spans="1:20" ht="99.95" customHeight="1" thickBot="1" x14ac:dyDescent="0.3">
      <c r="A35" s="6"/>
      <c r="B35" s="6" t="s">
        <v>27</v>
      </c>
      <c r="C35" s="6">
        <v>3</v>
      </c>
      <c r="D35" s="24" t="s">
        <v>62</v>
      </c>
      <c r="E35" s="7" t="s">
        <v>63</v>
      </c>
      <c r="F35" s="6">
        <v>72</v>
      </c>
      <c r="G35" s="6">
        <f t="shared" ref="G35:G54" si="20">0.053/F35</f>
        <v>7.361111111111111E-4</v>
      </c>
      <c r="H35" s="6">
        <f>17/72</f>
        <v>0.2361111111111111</v>
      </c>
      <c r="I35" s="21">
        <v>255</v>
      </c>
      <c r="J35" s="56"/>
      <c r="K35" s="57"/>
      <c r="L35" s="43">
        <f t="shared" ref="L35:L54" si="21">J35*G35+K35*G35*F35</f>
        <v>0</v>
      </c>
      <c r="M35" s="42"/>
      <c r="N35" s="44">
        <f t="shared" ref="N35:N54" si="22">J35*H35+K35*H35*F35</f>
        <v>0</v>
      </c>
      <c r="O35" s="42"/>
      <c r="P35" s="55">
        <f t="shared" ref="P35:P54" si="23">J35*I35+K35*I35*F35</f>
        <v>0</v>
      </c>
      <c r="Q35" s="63" t="str">
        <f t="shared" si="19"/>
        <v>Вы не выбрали товар в этой строке</v>
      </c>
      <c r="R35" s="64"/>
      <c r="S35" s="5"/>
      <c r="T35" s="5"/>
    </row>
    <row r="36" spans="1:20" ht="99.95" customHeight="1" thickBot="1" x14ac:dyDescent="0.3">
      <c r="A36" s="6"/>
      <c r="B36" s="6" t="s">
        <v>27</v>
      </c>
      <c r="C36" s="6">
        <v>6</v>
      </c>
      <c r="D36" s="24" t="s">
        <v>56</v>
      </c>
      <c r="E36" s="7" t="s">
        <v>57</v>
      </c>
      <c r="F36" s="6">
        <v>72</v>
      </c>
      <c r="G36" s="6">
        <f t="shared" si="20"/>
        <v>7.361111111111111E-4</v>
      </c>
      <c r="H36" s="6">
        <f t="shared" ref="H36:H54" si="24">17/72</f>
        <v>0.2361111111111111</v>
      </c>
      <c r="I36" s="21">
        <v>255</v>
      </c>
      <c r="J36" s="56"/>
      <c r="K36" s="57"/>
      <c r="L36" s="43">
        <f t="shared" si="21"/>
        <v>0</v>
      </c>
      <c r="M36" s="42"/>
      <c r="N36" s="44">
        <f t="shared" si="22"/>
        <v>0</v>
      </c>
      <c r="O36" s="42"/>
      <c r="P36" s="55">
        <f t="shared" si="23"/>
        <v>0</v>
      </c>
      <c r="Q36" s="63" t="str">
        <f t="shared" si="19"/>
        <v>Вы не выбрали товар в этой строке</v>
      </c>
      <c r="R36" s="64"/>
      <c r="S36" s="5"/>
      <c r="T36" s="5"/>
    </row>
    <row r="37" spans="1:20" ht="99.95" customHeight="1" thickBot="1" x14ac:dyDescent="0.3">
      <c r="A37" s="6"/>
      <c r="B37" s="6" t="s">
        <v>27</v>
      </c>
      <c r="C37" s="6">
        <v>8</v>
      </c>
      <c r="D37" s="24" t="s">
        <v>152</v>
      </c>
      <c r="E37" s="7" t="s">
        <v>55</v>
      </c>
      <c r="F37" s="6">
        <v>72</v>
      </c>
      <c r="G37" s="6">
        <f t="shared" si="20"/>
        <v>7.361111111111111E-4</v>
      </c>
      <c r="H37" s="6">
        <f t="shared" si="24"/>
        <v>0.2361111111111111</v>
      </c>
      <c r="I37" s="21">
        <v>255</v>
      </c>
      <c r="J37" s="56"/>
      <c r="K37" s="57"/>
      <c r="L37" s="43">
        <f t="shared" si="21"/>
        <v>0</v>
      </c>
      <c r="M37" s="42"/>
      <c r="N37" s="44">
        <f t="shared" si="22"/>
        <v>0</v>
      </c>
      <c r="O37" s="42"/>
      <c r="P37" s="55">
        <f t="shared" si="23"/>
        <v>0</v>
      </c>
      <c r="Q37" s="63" t="str">
        <f t="shared" si="19"/>
        <v>Вы не выбрали товар в этой строке</v>
      </c>
      <c r="R37" s="64"/>
      <c r="S37" s="5"/>
      <c r="T37" s="5"/>
    </row>
    <row r="38" spans="1:20" ht="99.95" customHeight="1" thickBot="1" x14ac:dyDescent="0.3">
      <c r="A38" s="6"/>
      <c r="B38" s="6" t="s">
        <v>27</v>
      </c>
      <c r="C38" s="6">
        <v>11</v>
      </c>
      <c r="D38" s="24" t="s">
        <v>153</v>
      </c>
      <c r="E38" s="7" t="s">
        <v>65</v>
      </c>
      <c r="F38" s="6">
        <v>72</v>
      </c>
      <c r="G38" s="6">
        <f t="shared" si="20"/>
        <v>7.361111111111111E-4</v>
      </c>
      <c r="H38" s="6">
        <f t="shared" si="24"/>
        <v>0.2361111111111111</v>
      </c>
      <c r="I38" s="21">
        <v>255</v>
      </c>
      <c r="J38" s="56"/>
      <c r="K38" s="57"/>
      <c r="L38" s="43">
        <f t="shared" si="21"/>
        <v>0</v>
      </c>
      <c r="M38" s="42"/>
      <c r="N38" s="44">
        <f t="shared" si="22"/>
        <v>0</v>
      </c>
      <c r="O38" s="42"/>
      <c r="P38" s="55">
        <f t="shared" si="23"/>
        <v>0</v>
      </c>
      <c r="Q38" s="63" t="str">
        <f t="shared" si="19"/>
        <v>Вы не выбрали товар в этой строке</v>
      </c>
      <c r="R38" s="64"/>
      <c r="S38" s="5"/>
      <c r="T38" s="5"/>
    </row>
    <row r="39" spans="1:20" ht="99.95" customHeight="1" thickBot="1" x14ac:dyDescent="0.3">
      <c r="A39" s="6"/>
      <c r="B39" s="6" t="s">
        <v>27</v>
      </c>
      <c r="C39" s="6">
        <v>14</v>
      </c>
      <c r="D39" s="24" t="s">
        <v>154</v>
      </c>
      <c r="E39" s="7" t="s">
        <v>59</v>
      </c>
      <c r="F39" s="6">
        <v>72</v>
      </c>
      <c r="G39" s="6">
        <f t="shared" si="20"/>
        <v>7.361111111111111E-4</v>
      </c>
      <c r="H39" s="6">
        <f t="shared" si="24"/>
        <v>0.2361111111111111</v>
      </c>
      <c r="I39" s="21">
        <v>255</v>
      </c>
      <c r="J39" s="56"/>
      <c r="K39" s="57"/>
      <c r="L39" s="43">
        <f t="shared" si="21"/>
        <v>0</v>
      </c>
      <c r="M39" s="42"/>
      <c r="N39" s="44">
        <f t="shared" si="22"/>
        <v>0</v>
      </c>
      <c r="O39" s="42"/>
      <c r="P39" s="55">
        <f t="shared" si="23"/>
        <v>0</v>
      </c>
      <c r="Q39" s="63" t="str">
        <f t="shared" si="19"/>
        <v>Вы не выбрали товар в этой строке</v>
      </c>
      <c r="R39" s="64"/>
      <c r="S39" s="5"/>
      <c r="T39" s="5"/>
    </row>
    <row r="40" spans="1:20" ht="99.95" customHeight="1" thickBot="1" x14ac:dyDescent="0.3">
      <c r="A40" s="6"/>
      <c r="B40" s="6" t="s">
        <v>27</v>
      </c>
      <c r="C40" s="6">
        <v>16</v>
      </c>
      <c r="D40" s="24" t="s">
        <v>155</v>
      </c>
      <c r="E40" s="7" t="s">
        <v>69</v>
      </c>
      <c r="F40" s="6">
        <v>72</v>
      </c>
      <c r="G40" s="6">
        <f t="shared" si="20"/>
        <v>7.361111111111111E-4</v>
      </c>
      <c r="H40" s="6">
        <f t="shared" si="24"/>
        <v>0.2361111111111111</v>
      </c>
      <c r="I40" s="21">
        <v>255</v>
      </c>
      <c r="J40" s="56"/>
      <c r="K40" s="57"/>
      <c r="L40" s="43">
        <f t="shared" si="21"/>
        <v>0</v>
      </c>
      <c r="M40" s="42"/>
      <c r="N40" s="44">
        <f t="shared" si="22"/>
        <v>0</v>
      </c>
      <c r="O40" s="42"/>
      <c r="P40" s="55">
        <f t="shared" si="23"/>
        <v>0</v>
      </c>
      <c r="Q40" s="63" t="str">
        <f t="shared" si="19"/>
        <v>Вы не выбрали товар в этой строке</v>
      </c>
      <c r="R40" s="64"/>
      <c r="S40" s="5"/>
      <c r="T40" s="5"/>
    </row>
    <row r="41" spans="1:20" ht="99.95" customHeight="1" thickBot="1" x14ac:dyDescent="0.3">
      <c r="A41" s="6"/>
      <c r="B41" s="6" t="s">
        <v>27</v>
      </c>
      <c r="C41" s="6">
        <v>17</v>
      </c>
      <c r="D41" s="24" t="s">
        <v>156</v>
      </c>
      <c r="E41" s="7" t="s">
        <v>72</v>
      </c>
      <c r="F41" s="6">
        <v>72</v>
      </c>
      <c r="G41" s="6">
        <f t="shared" si="20"/>
        <v>7.361111111111111E-4</v>
      </c>
      <c r="H41" s="6">
        <f t="shared" si="24"/>
        <v>0.2361111111111111</v>
      </c>
      <c r="I41" s="21">
        <v>255</v>
      </c>
      <c r="J41" s="56"/>
      <c r="K41" s="57"/>
      <c r="L41" s="43">
        <f t="shared" si="21"/>
        <v>0</v>
      </c>
      <c r="M41" s="42"/>
      <c r="N41" s="44">
        <f t="shared" si="22"/>
        <v>0</v>
      </c>
      <c r="O41" s="42"/>
      <c r="P41" s="55">
        <f t="shared" si="23"/>
        <v>0</v>
      </c>
      <c r="Q41" s="63" t="str">
        <f t="shared" si="19"/>
        <v>Вы не выбрали товар в этой строке</v>
      </c>
      <c r="R41" s="64"/>
      <c r="S41" s="5"/>
      <c r="T41" s="5"/>
    </row>
    <row r="42" spans="1:20" ht="99.95" customHeight="1" thickBot="1" x14ac:dyDescent="0.3">
      <c r="A42" s="6"/>
      <c r="B42" s="6" t="s">
        <v>27</v>
      </c>
      <c r="C42" s="6">
        <v>18</v>
      </c>
      <c r="D42" s="24" t="s">
        <v>157</v>
      </c>
      <c r="E42" s="7" t="s">
        <v>139</v>
      </c>
      <c r="F42" s="6">
        <v>72</v>
      </c>
      <c r="G42" s="6">
        <f t="shared" si="20"/>
        <v>7.361111111111111E-4</v>
      </c>
      <c r="H42" s="6">
        <f t="shared" si="24"/>
        <v>0.2361111111111111</v>
      </c>
      <c r="I42" s="21">
        <v>255</v>
      </c>
      <c r="J42" s="56"/>
      <c r="K42" s="57"/>
      <c r="L42" s="43">
        <f t="shared" si="21"/>
        <v>0</v>
      </c>
      <c r="M42" s="42"/>
      <c r="N42" s="44">
        <f t="shared" si="22"/>
        <v>0</v>
      </c>
      <c r="O42" s="42"/>
      <c r="P42" s="55">
        <f t="shared" si="23"/>
        <v>0</v>
      </c>
      <c r="Q42" s="63" t="str">
        <f t="shared" si="19"/>
        <v>Вы не выбрали товар в этой строке</v>
      </c>
      <c r="R42" s="64"/>
      <c r="S42" s="5"/>
      <c r="T42" s="5"/>
    </row>
    <row r="43" spans="1:20" ht="99.95" customHeight="1" thickBot="1" x14ac:dyDescent="0.3">
      <c r="A43" s="6"/>
      <c r="B43" s="6" t="s">
        <v>27</v>
      </c>
      <c r="C43" s="6">
        <v>19</v>
      </c>
      <c r="D43" s="24" t="s">
        <v>158</v>
      </c>
      <c r="E43" s="7" t="s">
        <v>58</v>
      </c>
      <c r="F43" s="6">
        <v>72</v>
      </c>
      <c r="G43" s="6">
        <f t="shared" si="20"/>
        <v>7.361111111111111E-4</v>
      </c>
      <c r="H43" s="6">
        <f t="shared" si="24"/>
        <v>0.2361111111111111</v>
      </c>
      <c r="I43" s="21">
        <v>255</v>
      </c>
      <c r="J43" s="56"/>
      <c r="K43" s="57"/>
      <c r="L43" s="43">
        <f t="shared" si="21"/>
        <v>0</v>
      </c>
      <c r="M43" s="42"/>
      <c r="N43" s="44">
        <f t="shared" si="22"/>
        <v>0</v>
      </c>
      <c r="O43" s="42"/>
      <c r="P43" s="55">
        <f t="shared" si="23"/>
        <v>0</v>
      </c>
      <c r="Q43" s="63" t="str">
        <f t="shared" si="19"/>
        <v>Вы не выбрали товар в этой строке</v>
      </c>
      <c r="R43" s="64"/>
      <c r="S43" s="5"/>
      <c r="T43" s="5"/>
    </row>
    <row r="44" spans="1:20" ht="99.95" customHeight="1" thickBot="1" x14ac:dyDescent="0.3">
      <c r="A44" s="6"/>
      <c r="B44" s="6" t="s">
        <v>27</v>
      </c>
      <c r="C44" s="6">
        <v>20</v>
      </c>
      <c r="D44" s="24" t="s">
        <v>159</v>
      </c>
      <c r="E44" s="7" t="s">
        <v>68</v>
      </c>
      <c r="F44" s="6">
        <v>72</v>
      </c>
      <c r="G44" s="6">
        <f t="shared" si="20"/>
        <v>7.361111111111111E-4</v>
      </c>
      <c r="H44" s="6">
        <f t="shared" si="24"/>
        <v>0.2361111111111111</v>
      </c>
      <c r="I44" s="21">
        <v>255</v>
      </c>
      <c r="J44" s="56"/>
      <c r="K44" s="57"/>
      <c r="L44" s="43">
        <f t="shared" si="21"/>
        <v>0</v>
      </c>
      <c r="M44" s="42"/>
      <c r="N44" s="44">
        <f t="shared" si="22"/>
        <v>0</v>
      </c>
      <c r="O44" s="42"/>
      <c r="P44" s="55">
        <f t="shared" si="23"/>
        <v>0</v>
      </c>
      <c r="Q44" s="63" t="str">
        <f t="shared" si="19"/>
        <v>Вы не выбрали товар в этой строке</v>
      </c>
      <c r="R44" s="64"/>
      <c r="S44" s="5"/>
      <c r="T44" s="5"/>
    </row>
    <row r="45" spans="1:20" ht="99.95" customHeight="1" thickBot="1" x14ac:dyDescent="0.3">
      <c r="A45" s="6"/>
      <c r="B45" s="6" t="s">
        <v>27</v>
      </c>
      <c r="C45" s="6">
        <v>21</v>
      </c>
      <c r="D45" s="24" t="s">
        <v>160</v>
      </c>
      <c r="E45" s="7" t="s">
        <v>64</v>
      </c>
      <c r="F45" s="6">
        <v>72</v>
      </c>
      <c r="G45" s="6">
        <f t="shared" si="20"/>
        <v>7.361111111111111E-4</v>
      </c>
      <c r="H45" s="6">
        <f t="shared" si="24"/>
        <v>0.2361111111111111</v>
      </c>
      <c r="I45" s="21">
        <v>255</v>
      </c>
      <c r="J45" s="56"/>
      <c r="K45" s="57"/>
      <c r="L45" s="43">
        <f t="shared" si="21"/>
        <v>0</v>
      </c>
      <c r="M45" s="42"/>
      <c r="N45" s="44">
        <f t="shared" si="22"/>
        <v>0</v>
      </c>
      <c r="O45" s="42"/>
      <c r="P45" s="55">
        <f t="shared" si="23"/>
        <v>0</v>
      </c>
      <c r="Q45" s="63" t="str">
        <f t="shared" si="19"/>
        <v>Вы не выбрали товар в этой строке</v>
      </c>
      <c r="R45" s="64"/>
      <c r="S45" s="5"/>
      <c r="T45" s="5"/>
    </row>
    <row r="46" spans="1:20" ht="99.95" customHeight="1" thickBot="1" x14ac:dyDescent="0.3">
      <c r="A46" s="6"/>
      <c r="B46" s="6" t="s">
        <v>27</v>
      </c>
      <c r="C46" s="6">
        <v>22</v>
      </c>
      <c r="D46" s="24" t="s">
        <v>161</v>
      </c>
      <c r="E46" s="7" t="s">
        <v>70</v>
      </c>
      <c r="F46" s="6">
        <v>72</v>
      </c>
      <c r="G46" s="6">
        <f t="shared" si="20"/>
        <v>7.361111111111111E-4</v>
      </c>
      <c r="H46" s="6">
        <f t="shared" si="24"/>
        <v>0.2361111111111111</v>
      </c>
      <c r="I46" s="21">
        <v>255</v>
      </c>
      <c r="J46" s="56"/>
      <c r="K46" s="57"/>
      <c r="L46" s="43">
        <f t="shared" si="21"/>
        <v>0</v>
      </c>
      <c r="M46" s="42"/>
      <c r="N46" s="44">
        <f t="shared" si="22"/>
        <v>0</v>
      </c>
      <c r="O46" s="42"/>
      <c r="P46" s="55">
        <f t="shared" si="23"/>
        <v>0</v>
      </c>
      <c r="Q46" s="63" t="str">
        <f t="shared" si="19"/>
        <v>Вы не выбрали товар в этой строке</v>
      </c>
      <c r="R46" s="64"/>
      <c r="S46" s="5"/>
      <c r="T46" s="5"/>
    </row>
    <row r="47" spans="1:20" ht="99.95" customHeight="1" thickBot="1" x14ac:dyDescent="0.3">
      <c r="A47" s="6"/>
      <c r="B47" s="6" t="s">
        <v>27</v>
      </c>
      <c r="C47" s="6">
        <v>23</v>
      </c>
      <c r="D47" s="24" t="s">
        <v>162</v>
      </c>
      <c r="E47" s="7" t="s">
        <v>73</v>
      </c>
      <c r="F47" s="6">
        <v>72</v>
      </c>
      <c r="G47" s="6">
        <f t="shared" si="20"/>
        <v>7.361111111111111E-4</v>
      </c>
      <c r="H47" s="6">
        <f t="shared" si="24"/>
        <v>0.2361111111111111</v>
      </c>
      <c r="I47" s="21">
        <v>255</v>
      </c>
      <c r="J47" s="56"/>
      <c r="K47" s="57"/>
      <c r="L47" s="43">
        <f t="shared" si="21"/>
        <v>0</v>
      </c>
      <c r="M47" s="42"/>
      <c r="N47" s="44">
        <f t="shared" si="22"/>
        <v>0</v>
      </c>
      <c r="O47" s="42"/>
      <c r="P47" s="55">
        <f t="shared" si="23"/>
        <v>0</v>
      </c>
      <c r="Q47" s="63" t="str">
        <f t="shared" si="19"/>
        <v>Вы не выбрали товар в этой строке</v>
      </c>
      <c r="R47" s="64"/>
      <c r="S47" s="5"/>
      <c r="T47" s="5"/>
    </row>
    <row r="48" spans="1:20" ht="99.95" customHeight="1" thickBot="1" x14ac:dyDescent="0.3">
      <c r="A48" s="6"/>
      <c r="B48" s="6" t="s">
        <v>27</v>
      </c>
      <c r="C48" s="6">
        <v>24</v>
      </c>
      <c r="D48" s="24" t="s">
        <v>66</v>
      </c>
      <c r="E48" s="7" t="s">
        <v>67</v>
      </c>
      <c r="F48" s="6">
        <v>72</v>
      </c>
      <c r="G48" s="6">
        <f t="shared" si="20"/>
        <v>7.361111111111111E-4</v>
      </c>
      <c r="H48" s="6">
        <f t="shared" si="24"/>
        <v>0.2361111111111111</v>
      </c>
      <c r="I48" s="21">
        <v>255</v>
      </c>
      <c r="J48" s="56"/>
      <c r="K48" s="57"/>
      <c r="L48" s="43">
        <f t="shared" si="21"/>
        <v>0</v>
      </c>
      <c r="M48" s="42"/>
      <c r="N48" s="44">
        <f t="shared" si="22"/>
        <v>0</v>
      </c>
      <c r="O48" s="42"/>
      <c r="P48" s="55">
        <f t="shared" si="23"/>
        <v>0</v>
      </c>
      <c r="Q48" s="63" t="str">
        <f t="shared" si="19"/>
        <v>Вы не выбрали товар в этой строке</v>
      </c>
      <c r="R48" s="64"/>
      <c r="S48" s="5"/>
      <c r="T48" s="5"/>
    </row>
    <row r="49" spans="1:20" ht="99.95" customHeight="1" thickBot="1" x14ac:dyDescent="0.3">
      <c r="A49" s="6"/>
      <c r="B49" s="6" t="s">
        <v>27</v>
      </c>
      <c r="C49" s="6">
        <v>26</v>
      </c>
      <c r="D49" s="24" t="s">
        <v>54</v>
      </c>
      <c r="E49" s="7" t="s">
        <v>261</v>
      </c>
      <c r="F49" s="6">
        <v>72</v>
      </c>
      <c r="G49" s="6">
        <f t="shared" si="20"/>
        <v>7.361111111111111E-4</v>
      </c>
      <c r="H49" s="6">
        <f t="shared" si="24"/>
        <v>0.2361111111111111</v>
      </c>
      <c r="I49" s="21">
        <v>255</v>
      </c>
      <c r="J49" s="56"/>
      <c r="K49" s="57"/>
      <c r="L49" s="43">
        <f t="shared" si="21"/>
        <v>0</v>
      </c>
      <c r="M49" s="42"/>
      <c r="N49" s="44">
        <f t="shared" si="22"/>
        <v>0</v>
      </c>
      <c r="O49" s="42"/>
      <c r="P49" s="55">
        <f t="shared" si="23"/>
        <v>0</v>
      </c>
      <c r="Q49" s="63" t="str">
        <f t="shared" si="19"/>
        <v>Вы не выбрали товар в этой строке</v>
      </c>
      <c r="R49" s="64"/>
      <c r="S49" s="5"/>
      <c r="T49" s="5"/>
    </row>
    <row r="50" spans="1:20" ht="99.95" customHeight="1" thickBot="1" x14ac:dyDescent="0.3">
      <c r="A50" s="6"/>
      <c r="B50" s="6" t="s">
        <v>27</v>
      </c>
      <c r="C50" s="6">
        <v>27</v>
      </c>
      <c r="D50" s="24" t="s">
        <v>140</v>
      </c>
      <c r="E50" s="7" t="s">
        <v>76</v>
      </c>
      <c r="F50" s="6">
        <v>72</v>
      </c>
      <c r="G50" s="6">
        <f t="shared" si="20"/>
        <v>7.361111111111111E-4</v>
      </c>
      <c r="H50" s="6">
        <f t="shared" si="24"/>
        <v>0.2361111111111111</v>
      </c>
      <c r="I50" s="21">
        <v>255</v>
      </c>
      <c r="J50" s="56"/>
      <c r="K50" s="57"/>
      <c r="L50" s="43">
        <f t="shared" si="21"/>
        <v>0</v>
      </c>
      <c r="M50" s="42"/>
      <c r="N50" s="44">
        <f t="shared" si="22"/>
        <v>0</v>
      </c>
      <c r="O50" s="42"/>
      <c r="P50" s="55">
        <f t="shared" si="23"/>
        <v>0</v>
      </c>
      <c r="Q50" s="63" t="str">
        <f t="shared" si="19"/>
        <v>Вы не выбрали товар в этой строке</v>
      </c>
      <c r="R50" s="64"/>
      <c r="S50" s="5"/>
      <c r="T50" s="5"/>
    </row>
    <row r="51" spans="1:20" ht="99.95" customHeight="1" thickBot="1" x14ac:dyDescent="0.3">
      <c r="A51" s="6"/>
      <c r="B51" s="6" t="s">
        <v>27</v>
      </c>
      <c r="C51" s="6">
        <v>28</v>
      </c>
      <c r="D51" s="24" t="s">
        <v>60</v>
      </c>
      <c r="E51" s="7" t="s">
        <v>61</v>
      </c>
      <c r="F51" s="6">
        <v>72</v>
      </c>
      <c r="G51" s="6">
        <f t="shared" si="20"/>
        <v>7.361111111111111E-4</v>
      </c>
      <c r="H51" s="6">
        <f t="shared" si="24"/>
        <v>0.2361111111111111</v>
      </c>
      <c r="I51" s="21">
        <v>255</v>
      </c>
      <c r="J51" s="56"/>
      <c r="K51" s="57"/>
      <c r="L51" s="43">
        <f t="shared" si="21"/>
        <v>0</v>
      </c>
      <c r="M51" s="42"/>
      <c r="N51" s="44">
        <f t="shared" si="22"/>
        <v>0</v>
      </c>
      <c r="O51" s="42"/>
      <c r="P51" s="55">
        <f t="shared" si="23"/>
        <v>0</v>
      </c>
      <c r="Q51" s="63" t="str">
        <f t="shared" si="19"/>
        <v>Вы не выбрали товар в этой строке</v>
      </c>
      <c r="R51" s="64"/>
      <c r="S51" s="5"/>
      <c r="T51" s="5"/>
    </row>
    <row r="52" spans="1:20" ht="99.95" customHeight="1" thickBot="1" x14ac:dyDescent="0.3">
      <c r="A52" s="6"/>
      <c r="B52" s="6" t="s">
        <v>27</v>
      </c>
      <c r="C52" s="6">
        <v>28</v>
      </c>
      <c r="D52" s="24" t="s">
        <v>75</v>
      </c>
      <c r="E52" s="7" t="s">
        <v>74</v>
      </c>
      <c r="F52" s="6">
        <v>72</v>
      </c>
      <c r="G52" s="6">
        <f t="shared" si="20"/>
        <v>7.361111111111111E-4</v>
      </c>
      <c r="H52" s="6">
        <f t="shared" si="24"/>
        <v>0.2361111111111111</v>
      </c>
      <c r="I52" s="21">
        <v>255</v>
      </c>
      <c r="J52" s="56"/>
      <c r="K52" s="57"/>
      <c r="L52" s="43">
        <f t="shared" si="21"/>
        <v>0</v>
      </c>
      <c r="M52" s="42"/>
      <c r="N52" s="44">
        <f t="shared" si="22"/>
        <v>0</v>
      </c>
      <c r="O52" s="42"/>
      <c r="P52" s="55">
        <f t="shared" si="23"/>
        <v>0</v>
      </c>
      <c r="Q52" s="63" t="str">
        <f t="shared" si="19"/>
        <v>Вы не выбрали товар в этой строке</v>
      </c>
      <c r="R52" s="64"/>
      <c r="S52" s="5"/>
      <c r="T52" s="5"/>
    </row>
    <row r="53" spans="1:20" ht="99.95" customHeight="1" thickBot="1" x14ac:dyDescent="0.3">
      <c r="A53" s="6"/>
      <c r="B53" s="6" t="s">
        <v>27</v>
      </c>
      <c r="C53" s="6">
        <v>28</v>
      </c>
      <c r="D53" s="24" t="s">
        <v>163</v>
      </c>
      <c r="E53" s="7" t="s">
        <v>42</v>
      </c>
      <c r="F53" s="6">
        <v>72</v>
      </c>
      <c r="G53" s="6">
        <f t="shared" si="20"/>
        <v>7.361111111111111E-4</v>
      </c>
      <c r="H53" s="6">
        <f t="shared" si="24"/>
        <v>0.2361111111111111</v>
      </c>
      <c r="I53" s="21">
        <v>255</v>
      </c>
      <c r="J53" s="56"/>
      <c r="K53" s="57"/>
      <c r="L53" s="43">
        <f t="shared" si="21"/>
        <v>0</v>
      </c>
      <c r="M53" s="42"/>
      <c r="N53" s="44">
        <f t="shared" si="22"/>
        <v>0</v>
      </c>
      <c r="O53" s="42"/>
      <c r="P53" s="55">
        <f t="shared" si="23"/>
        <v>0</v>
      </c>
      <c r="Q53" s="63" t="str">
        <f t="shared" si="19"/>
        <v>Вы не выбрали товар в этой строке</v>
      </c>
      <c r="R53" s="64"/>
      <c r="S53" s="5"/>
      <c r="T53" s="5"/>
    </row>
    <row r="54" spans="1:20" ht="99.95" customHeight="1" thickBot="1" x14ac:dyDescent="0.3">
      <c r="A54" s="6"/>
      <c r="B54" s="6" t="s">
        <v>27</v>
      </c>
      <c r="C54" s="6">
        <v>29</v>
      </c>
      <c r="D54" s="26" t="s">
        <v>164</v>
      </c>
      <c r="E54" s="7" t="s">
        <v>260</v>
      </c>
      <c r="F54" s="6">
        <v>72</v>
      </c>
      <c r="G54" s="6">
        <f t="shared" si="20"/>
        <v>7.361111111111111E-4</v>
      </c>
      <c r="H54" s="6">
        <f t="shared" si="24"/>
        <v>0.2361111111111111</v>
      </c>
      <c r="I54" s="21">
        <v>255</v>
      </c>
      <c r="J54" s="56"/>
      <c r="K54" s="57"/>
      <c r="L54" s="43">
        <f t="shared" si="21"/>
        <v>0</v>
      </c>
      <c r="M54" s="42"/>
      <c r="N54" s="44">
        <f t="shared" si="22"/>
        <v>0</v>
      </c>
      <c r="O54" s="42"/>
      <c r="P54" s="55">
        <f t="shared" si="23"/>
        <v>0</v>
      </c>
      <c r="Q54" s="63" t="str">
        <f>IF(OR((K54&lt;&gt;0),(J54&lt;&gt;0)),"Вы выбрали:                                "&amp;K54&amp;" Кор  ("&amp;K54*I54*F54&amp;"р)                                                                                      "&amp;J54&amp;" шт   ("&amp;J54*I54&amp;"р)","Вы не выбрали товар в этой строке")</f>
        <v>Вы не выбрали товар в этой строке</v>
      </c>
      <c r="R54" s="64"/>
      <c r="S54" s="5"/>
      <c r="T54" s="5"/>
    </row>
    <row r="55" spans="1:20" ht="39.950000000000003" customHeight="1" thickBot="1" x14ac:dyDescent="0.3">
      <c r="B55" s="68" t="s">
        <v>165</v>
      </c>
      <c r="C55" s="69"/>
      <c r="D55" s="69"/>
      <c r="E55" s="69"/>
      <c r="F55" s="69"/>
      <c r="G55" s="69"/>
      <c r="H55" s="69"/>
      <c r="I55" s="69"/>
      <c r="J55" s="69"/>
      <c r="K55" s="69"/>
      <c r="L55" s="69"/>
      <c r="M55" s="69"/>
      <c r="N55" s="69"/>
      <c r="O55" s="69"/>
      <c r="P55" s="69"/>
      <c r="Q55" s="69"/>
      <c r="R55" s="70"/>
      <c r="S55" s="5"/>
      <c r="T55" s="5"/>
    </row>
    <row r="56" spans="1:20" ht="99.95" customHeight="1" thickBot="1" x14ac:dyDescent="0.3">
      <c r="A56" s="10"/>
      <c r="B56" s="10" t="s">
        <v>47</v>
      </c>
      <c r="C56" s="19">
        <v>1</v>
      </c>
      <c r="D56" s="27" t="s">
        <v>25</v>
      </c>
      <c r="E56" s="11" t="s">
        <v>166</v>
      </c>
      <c r="F56" s="10">
        <v>36</v>
      </c>
      <c r="G56" s="10">
        <f>0.057/F56</f>
        <v>1.5833333333333333E-3</v>
      </c>
      <c r="H56" s="10">
        <f>17.1/36</f>
        <v>0.47500000000000003</v>
      </c>
      <c r="I56" s="22">
        <v>355</v>
      </c>
      <c r="J56" s="56"/>
      <c r="K56" s="57"/>
      <c r="L56" s="43">
        <f t="shared" ref="L56" si="25">J56*G56+K56*G56*F56</f>
        <v>0</v>
      </c>
      <c r="M56" s="42"/>
      <c r="N56" s="44">
        <f t="shared" ref="N56" si="26">J56*H56+K56*H56*F56</f>
        <v>0</v>
      </c>
      <c r="O56" s="42"/>
      <c r="P56" s="55">
        <f t="shared" ref="P56" si="27">J56*I56+K56*I56*F56</f>
        <v>0</v>
      </c>
      <c r="Q56" s="63" t="str">
        <f t="shared" ref="Q56:Q67" si="28">IF(OR((K56&lt;&gt;0),(J56&lt;&gt;0)),"Вы выбрали:                                "&amp;K56&amp;" Кор  ("&amp;K56*I56*F56&amp;"р)                                                                                      "&amp;J56&amp;" шт   ("&amp;J56*I56&amp;"р)","Вы не выбрали товар в этой строке")</f>
        <v>Вы не выбрали товар в этой строке</v>
      </c>
      <c r="R56" s="64"/>
      <c r="S56" s="5"/>
      <c r="T56" s="5"/>
    </row>
    <row r="57" spans="1:20" ht="99.95" customHeight="1" thickBot="1" x14ac:dyDescent="0.3">
      <c r="A57" s="10"/>
      <c r="B57" s="10" t="s">
        <v>47</v>
      </c>
      <c r="C57" s="19">
        <v>2</v>
      </c>
      <c r="D57" s="27" t="s">
        <v>48</v>
      </c>
      <c r="E57" s="11" t="s">
        <v>167</v>
      </c>
      <c r="F57" s="10">
        <v>36</v>
      </c>
      <c r="G57" s="10">
        <f t="shared" ref="G57:G68" si="29">0.057/F57</f>
        <v>1.5833333333333333E-3</v>
      </c>
      <c r="H57" s="10">
        <f>18.2/36</f>
        <v>0.50555555555555554</v>
      </c>
      <c r="I57" s="22">
        <v>355</v>
      </c>
      <c r="J57" s="56"/>
      <c r="K57" s="57"/>
      <c r="L57" s="43">
        <f t="shared" ref="L57:L68" si="30">J57*G57+K57*G57*F57</f>
        <v>0</v>
      </c>
      <c r="M57" s="42"/>
      <c r="N57" s="44">
        <f t="shared" ref="N57:N68" si="31">J57*H57+K57*H57*F57</f>
        <v>0</v>
      </c>
      <c r="O57" s="42"/>
      <c r="P57" s="55">
        <f t="shared" ref="P57:P68" si="32">J57*I57+K57*I57*F57</f>
        <v>0</v>
      </c>
      <c r="Q57" s="63" t="str">
        <f t="shared" si="28"/>
        <v>Вы не выбрали товар в этой строке</v>
      </c>
      <c r="R57" s="64"/>
      <c r="S57" s="5"/>
      <c r="T57" s="5"/>
    </row>
    <row r="58" spans="1:20" ht="99.95" customHeight="1" thickBot="1" x14ac:dyDescent="0.3">
      <c r="A58" s="10"/>
      <c r="B58" s="10" t="s">
        <v>47</v>
      </c>
      <c r="C58" s="19">
        <v>3</v>
      </c>
      <c r="D58" s="27" t="s">
        <v>49</v>
      </c>
      <c r="E58" s="11" t="s">
        <v>168</v>
      </c>
      <c r="F58" s="10">
        <v>36</v>
      </c>
      <c r="G58" s="10">
        <f t="shared" si="29"/>
        <v>1.5833333333333333E-3</v>
      </c>
      <c r="H58" s="10">
        <f>16.7/36</f>
        <v>0.46388888888888885</v>
      </c>
      <c r="I58" s="22">
        <v>355</v>
      </c>
      <c r="J58" s="56"/>
      <c r="K58" s="57"/>
      <c r="L58" s="43">
        <f t="shared" si="30"/>
        <v>0</v>
      </c>
      <c r="M58" s="42"/>
      <c r="N58" s="44">
        <f t="shared" si="31"/>
        <v>0</v>
      </c>
      <c r="O58" s="42"/>
      <c r="P58" s="55">
        <f t="shared" si="32"/>
        <v>0</v>
      </c>
      <c r="Q58" s="63" t="str">
        <f t="shared" si="28"/>
        <v>Вы не выбрали товар в этой строке</v>
      </c>
      <c r="R58" s="64"/>
      <c r="S58" s="5"/>
      <c r="T58" s="5"/>
    </row>
    <row r="59" spans="1:20" ht="99.95" customHeight="1" thickBot="1" x14ac:dyDescent="0.3">
      <c r="A59" s="10"/>
      <c r="B59" s="10" t="s">
        <v>47</v>
      </c>
      <c r="C59" s="19">
        <v>4</v>
      </c>
      <c r="D59" s="27" t="s">
        <v>50</v>
      </c>
      <c r="E59" s="11" t="s">
        <v>169</v>
      </c>
      <c r="F59" s="10">
        <v>36</v>
      </c>
      <c r="G59" s="10">
        <f t="shared" si="29"/>
        <v>1.5833333333333333E-3</v>
      </c>
      <c r="H59" s="10">
        <f>16.9/36</f>
        <v>0.46944444444444439</v>
      </c>
      <c r="I59" s="22">
        <v>355</v>
      </c>
      <c r="J59" s="56"/>
      <c r="K59" s="57"/>
      <c r="L59" s="43">
        <f t="shared" si="30"/>
        <v>0</v>
      </c>
      <c r="M59" s="42"/>
      <c r="N59" s="44">
        <f t="shared" si="31"/>
        <v>0</v>
      </c>
      <c r="O59" s="42"/>
      <c r="P59" s="55">
        <f t="shared" si="32"/>
        <v>0</v>
      </c>
      <c r="Q59" s="63" t="str">
        <f t="shared" si="28"/>
        <v>Вы не выбрали товар в этой строке</v>
      </c>
      <c r="R59" s="64"/>
      <c r="S59" s="5"/>
      <c r="T59" s="5"/>
    </row>
    <row r="60" spans="1:20" ht="99.95" customHeight="1" thickBot="1" x14ac:dyDescent="0.3">
      <c r="A60" s="10"/>
      <c r="B60" s="10" t="s">
        <v>47</v>
      </c>
      <c r="C60" s="19">
        <v>5</v>
      </c>
      <c r="D60" s="27" t="s">
        <v>51</v>
      </c>
      <c r="E60" s="11" t="s">
        <v>170</v>
      </c>
      <c r="F60" s="10">
        <v>36</v>
      </c>
      <c r="G60" s="10">
        <f t="shared" si="29"/>
        <v>1.5833333333333333E-3</v>
      </c>
      <c r="H60" s="10">
        <f>15.9/36</f>
        <v>0.44166666666666665</v>
      </c>
      <c r="I60" s="22">
        <v>355</v>
      </c>
      <c r="J60" s="56"/>
      <c r="K60" s="57"/>
      <c r="L60" s="43">
        <f t="shared" si="30"/>
        <v>0</v>
      </c>
      <c r="M60" s="42"/>
      <c r="N60" s="44">
        <f t="shared" si="31"/>
        <v>0</v>
      </c>
      <c r="O60" s="42"/>
      <c r="P60" s="55">
        <f t="shared" si="32"/>
        <v>0</v>
      </c>
      <c r="Q60" s="63" t="str">
        <f t="shared" si="28"/>
        <v>Вы не выбрали товар в этой строке</v>
      </c>
      <c r="R60" s="64"/>
      <c r="S60" s="5"/>
      <c r="T60" s="5"/>
    </row>
    <row r="61" spans="1:20" ht="99.95" customHeight="1" thickBot="1" x14ac:dyDescent="0.3">
      <c r="A61" s="10"/>
      <c r="B61" s="10" t="s">
        <v>47</v>
      </c>
      <c r="C61" s="19">
        <v>6</v>
      </c>
      <c r="D61" s="27" t="s">
        <v>52</v>
      </c>
      <c r="E61" s="11" t="s">
        <v>171</v>
      </c>
      <c r="F61" s="10">
        <v>36</v>
      </c>
      <c r="G61" s="10">
        <f t="shared" si="29"/>
        <v>1.5833333333333333E-3</v>
      </c>
      <c r="H61" s="10">
        <f>16.4/36</f>
        <v>0.45555555555555549</v>
      </c>
      <c r="I61" s="22">
        <v>355</v>
      </c>
      <c r="J61" s="56"/>
      <c r="K61" s="57"/>
      <c r="L61" s="43">
        <f t="shared" si="30"/>
        <v>0</v>
      </c>
      <c r="M61" s="42"/>
      <c r="N61" s="44">
        <f t="shared" si="31"/>
        <v>0</v>
      </c>
      <c r="O61" s="42"/>
      <c r="P61" s="55">
        <f t="shared" si="32"/>
        <v>0</v>
      </c>
      <c r="Q61" s="63" t="str">
        <f t="shared" si="28"/>
        <v>Вы не выбрали товар в этой строке</v>
      </c>
      <c r="R61" s="64"/>
      <c r="S61" s="5"/>
      <c r="T61" s="5"/>
    </row>
    <row r="62" spans="1:20" ht="99.95" customHeight="1" thickBot="1" x14ac:dyDescent="0.3">
      <c r="A62" s="10"/>
      <c r="B62" s="10" t="s">
        <v>47</v>
      </c>
      <c r="C62" s="19">
        <v>7</v>
      </c>
      <c r="D62" s="27" t="s">
        <v>30</v>
      </c>
      <c r="E62" s="11" t="s">
        <v>172</v>
      </c>
      <c r="F62" s="10">
        <v>36</v>
      </c>
      <c r="G62" s="10">
        <f t="shared" si="29"/>
        <v>1.5833333333333333E-3</v>
      </c>
      <c r="H62" s="10">
        <f>17.8/36</f>
        <v>0.49444444444444446</v>
      </c>
      <c r="I62" s="22">
        <v>355</v>
      </c>
      <c r="J62" s="56"/>
      <c r="K62" s="57"/>
      <c r="L62" s="43">
        <f t="shared" si="30"/>
        <v>0</v>
      </c>
      <c r="M62" s="42"/>
      <c r="N62" s="44">
        <f t="shared" si="31"/>
        <v>0</v>
      </c>
      <c r="O62" s="42"/>
      <c r="P62" s="55">
        <f t="shared" si="32"/>
        <v>0</v>
      </c>
      <c r="Q62" s="63" t="str">
        <f t="shared" si="28"/>
        <v>Вы не выбрали товар в этой строке</v>
      </c>
      <c r="R62" s="64"/>
      <c r="S62" s="5"/>
      <c r="T62" s="5"/>
    </row>
    <row r="63" spans="1:20" ht="99.95" customHeight="1" thickBot="1" x14ac:dyDescent="0.3">
      <c r="A63" s="10"/>
      <c r="B63" s="10" t="s">
        <v>47</v>
      </c>
      <c r="C63" s="19">
        <v>8</v>
      </c>
      <c r="D63" s="27" t="s">
        <v>37</v>
      </c>
      <c r="E63" s="11" t="s">
        <v>173</v>
      </c>
      <c r="F63" s="10">
        <v>36</v>
      </c>
      <c r="G63" s="10">
        <f t="shared" si="29"/>
        <v>1.5833333333333333E-3</v>
      </c>
      <c r="H63" s="10">
        <f>17.9/36</f>
        <v>0.49722222222222218</v>
      </c>
      <c r="I63" s="22">
        <v>355</v>
      </c>
      <c r="J63" s="56"/>
      <c r="K63" s="57"/>
      <c r="L63" s="43">
        <f t="shared" si="30"/>
        <v>0</v>
      </c>
      <c r="M63" s="42"/>
      <c r="N63" s="44">
        <f t="shared" si="31"/>
        <v>0</v>
      </c>
      <c r="O63" s="42"/>
      <c r="P63" s="55">
        <f t="shared" si="32"/>
        <v>0</v>
      </c>
      <c r="Q63" s="63" t="str">
        <f t="shared" si="28"/>
        <v>Вы не выбрали товар в этой строке</v>
      </c>
      <c r="R63" s="64"/>
      <c r="S63" s="5"/>
      <c r="T63" s="5"/>
    </row>
    <row r="64" spans="1:20" ht="99.95" customHeight="1" thickBot="1" x14ac:dyDescent="0.3">
      <c r="A64" s="10"/>
      <c r="B64" s="10" t="s">
        <v>47</v>
      </c>
      <c r="C64" s="19">
        <v>9</v>
      </c>
      <c r="D64" s="27" t="s">
        <v>45</v>
      </c>
      <c r="E64" s="11" t="s">
        <v>174</v>
      </c>
      <c r="F64" s="10">
        <v>36</v>
      </c>
      <c r="G64" s="10">
        <f t="shared" si="29"/>
        <v>1.5833333333333333E-3</v>
      </c>
      <c r="H64" s="10">
        <f>17.7/36</f>
        <v>0.49166666666666664</v>
      </c>
      <c r="I64" s="22">
        <v>355</v>
      </c>
      <c r="J64" s="56"/>
      <c r="K64" s="57"/>
      <c r="L64" s="43">
        <f t="shared" si="30"/>
        <v>0</v>
      </c>
      <c r="M64" s="42"/>
      <c r="N64" s="44">
        <f t="shared" si="31"/>
        <v>0</v>
      </c>
      <c r="O64" s="42"/>
      <c r="P64" s="55">
        <f t="shared" si="32"/>
        <v>0</v>
      </c>
      <c r="Q64" s="63" t="str">
        <f t="shared" si="28"/>
        <v>Вы не выбрали товар в этой строке</v>
      </c>
      <c r="R64" s="64"/>
      <c r="S64" s="5"/>
      <c r="T64" s="5"/>
    </row>
    <row r="65" spans="1:20" ht="99.95" customHeight="1" thickBot="1" x14ac:dyDescent="0.3">
      <c r="A65" s="10"/>
      <c r="B65" s="10" t="s">
        <v>47</v>
      </c>
      <c r="C65" s="19">
        <v>10</v>
      </c>
      <c r="D65" s="27" t="s">
        <v>53</v>
      </c>
      <c r="E65" s="11" t="s">
        <v>175</v>
      </c>
      <c r="F65" s="10">
        <v>36</v>
      </c>
      <c r="G65" s="10">
        <f t="shared" si="29"/>
        <v>1.5833333333333333E-3</v>
      </c>
      <c r="H65" s="10">
        <f>17.2/36</f>
        <v>0.47777777777777775</v>
      </c>
      <c r="I65" s="22">
        <v>355</v>
      </c>
      <c r="J65" s="56"/>
      <c r="K65" s="57"/>
      <c r="L65" s="43">
        <f t="shared" si="30"/>
        <v>0</v>
      </c>
      <c r="M65" s="42"/>
      <c r="N65" s="44">
        <f t="shared" si="31"/>
        <v>0</v>
      </c>
      <c r="O65" s="42"/>
      <c r="P65" s="55">
        <f t="shared" si="32"/>
        <v>0</v>
      </c>
      <c r="Q65" s="63" t="str">
        <f t="shared" si="28"/>
        <v>Вы не выбрали товар в этой строке</v>
      </c>
      <c r="R65" s="64"/>
      <c r="S65" s="5"/>
      <c r="T65" s="5"/>
    </row>
    <row r="66" spans="1:20" ht="99.95" customHeight="1" thickBot="1" x14ac:dyDescent="0.3">
      <c r="A66" s="10"/>
      <c r="B66" s="10" t="s">
        <v>47</v>
      </c>
      <c r="C66" s="19">
        <v>11</v>
      </c>
      <c r="D66" s="27" t="s">
        <v>34</v>
      </c>
      <c r="E66" s="11" t="s">
        <v>176</v>
      </c>
      <c r="F66" s="10">
        <v>36</v>
      </c>
      <c r="G66" s="10">
        <f t="shared" si="29"/>
        <v>1.5833333333333333E-3</v>
      </c>
      <c r="H66" s="10">
        <f>16.7/36</f>
        <v>0.46388888888888885</v>
      </c>
      <c r="I66" s="22">
        <v>355</v>
      </c>
      <c r="J66" s="56"/>
      <c r="K66" s="57"/>
      <c r="L66" s="43">
        <f t="shared" si="30"/>
        <v>0</v>
      </c>
      <c r="M66" s="42"/>
      <c r="N66" s="44">
        <f t="shared" si="31"/>
        <v>0</v>
      </c>
      <c r="O66" s="42"/>
      <c r="P66" s="55">
        <f t="shared" si="32"/>
        <v>0</v>
      </c>
      <c r="Q66" s="63" t="str">
        <f t="shared" si="28"/>
        <v>Вы не выбрали товар в этой строке</v>
      </c>
      <c r="R66" s="64"/>
      <c r="S66" s="5"/>
      <c r="T66" s="5"/>
    </row>
    <row r="67" spans="1:20" ht="99.95" customHeight="1" thickBot="1" x14ac:dyDescent="0.3">
      <c r="A67" s="10"/>
      <c r="B67" s="10" t="s">
        <v>47</v>
      </c>
      <c r="C67" s="19">
        <v>12</v>
      </c>
      <c r="D67" s="27" t="s">
        <v>39</v>
      </c>
      <c r="E67" s="11" t="s">
        <v>177</v>
      </c>
      <c r="F67" s="10">
        <v>36</v>
      </c>
      <c r="G67" s="10">
        <f t="shared" si="29"/>
        <v>1.5833333333333333E-3</v>
      </c>
      <c r="H67" s="10">
        <f>17.3/36</f>
        <v>0.48055555555555557</v>
      </c>
      <c r="I67" s="22">
        <v>355</v>
      </c>
      <c r="J67" s="56"/>
      <c r="K67" s="57"/>
      <c r="L67" s="43">
        <f t="shared" si="30"/>
        <v>0</v>
      </c>
      <c r="M67" s="42"/>
      <c r="N67" s="44">
        <f t="shared" si="31"/>
        <v>0</v>
      </c>
      <c r="O67" s="42"/>
      <c r="P67" s="55">
        <f t="shared" si="32"/>
        <v>0</v>
      </c>
      <c r="Q67" s="63" t="str">
        <f t="shared" si="28"/>
        <v>Вы не выбрали товар в этой строке</v>
      </c>
      <c r="R67" s="64"/>
      <c r="S67" s="5"/>
      <c r="T67" s="5"/>
    </row>
    <row r="68" spans="1:20" ht="99.95" customHeight="1" thickBot="1" x14ac:dyDescent="0.3">
      <c r="A68" s="10"/>
      <c r="B68" s="10" t="s">
        <v>47</v>
      </c>
      <c r="C68" s="19">
        <v>13</v>
      </c>
      <c r="D68" s="27" t="s">
        <v>54</v>
      </c>
      <c r="E68" s="11" t="s">
        <v>178</v>
      </c>
      <c r="F68" s="10">
        <v>36</v>
      </c>
      <c r="G68" s="10">
        <f t="shared" si="29"/>
        <v>1.5833333333333333E-3</v>
      </c>
      <c r="H68" s="10">
        <f>18.2/36</f>
        <v>0.50555555555555554</v>
      </c>
      <c r="I68" s="22">
        <v>355</v>
      </c>
      <c r="J68" s="56"/>
      <c r="K68" s="57"/>
      <c r="L68" s="43">
        <f t="shared" si="30"/>
        <v>0</v>
      </c>
      <c r="M68" s="42"/>
      <c r="N68" s="44">
        <f t="shared" si="31"/>
        <v>0</v>
      </c>
      <c r="O68" s="42"/>
      <c r="P68" s="55">
        <f t="shared" si="32"/>
        <v>0</v>
      </c>
      <c r="Q68" s="63" t="str">
        <f>IF(OR((K68&lt;&gt;0),(J68&lt;&gt;0)),"Вы выбрали:                                "&amp;K68&amp;" Кор  ("&amp;K68*I68*F68&amp;"р)                                                                                      "&amp;J68&amp;" шт   ("&amp;J68*I68&amp;"р)","Вы не выбрали товар в этой строке")</f>
        <v>Вы не выбрали товар в этой строке</v>
      </c>
      <c r="R68" s="64"/>
      <c r="S68" s="5"/>
      <c r="T68" s="5"/>
    </row>
    <row r="69" spans="1:20" ht="39.950000000000003" customHeight="1" thickBot="1" x14ac:dyDescent="0.3">
      <c r="B69" s="68" t="s">
        <v>179</v>
      </c>
      <c r="C69" s="69"/>
      <c r="D69" s="69"/>
      <c r="E69" s="69"/>
      <c r="F69" s="69"/>
      <c r="G69" s="69"/>
      <c r="H69" s="69"/>
      <c r="I69" s="69"/>
      <c r="J69" s="69"/>
      <c r="K69" s="69"/>
      <c r="L69" s="69"/>
      <c r="M69" s="69"/>
      <c r="N69" s="69"/>
      <c r="O69" s="69"/>
      <c r="P69" s="69"/>
      <c r="Q69" s="69"/>
      <c r="R69" s="70"/>
      <c r="S69" s="59"/>
      <c r="T69" s="59"/>
    </row>
    <row r="70" spans="1:20" ht="99.95" customHeight="1" thickBot="1" x14ac:dyDescent="0.3">
      <c r="A70" s="6"/>
      <c r="B70" s="6" t="s">
        <v>47</v>
      </c>
      <c r="C70" s="6">
        <v>14</v>
      </c>
      <c r="D70" s="24" t="s">
        <v>78</v>
      </c>
      <c r="E70" s="7" t="s">
        <v>77</v>
      </c>
      <c r="F70" s="6">
        <v>36</v>
      </c>
      <c r="G70" s="6">
        <f>0.054/F70</f>
        <v>1.5E-3</v>
      </c>
      <c r="H70" s="6">
        <f>19/36</f>
        <v>0.52777777777777779</v>
      </c>
      <c r="I70" s="21">
        <v>425</v>
      </c>
      <c r="J70" s="56"/>
      <c r="K70" s="57"/>
      <c r="L70" s="43">
        <f t="shared" ref="L70" si="33">J70*G70+K70*G70*F70</f>
        <v>0</v>
      </c>
      <c r="M70" s="42"/>
      <c r="N70" s="44">
        <f t="shared" ref="N70" si="34">J70*H70+K70*H70*F70</f>
        <v>0</v>
      </c>
      <c r="O70" s="42"/>
      <c r="P70" s="55">
        <f t="shared" ref="P70" si="35">J70*I70+K70*I70*F70</f>
        <v>0</v>
      </c>
      <c r="Q70" s="63" t="str">
        <f t="shared" ref="Q70:Q96" si="36">IF(OR((K70&lt;&gt;0),(J70&lt;&gt;0)),"Вы выбрали:                                "&amp;K70&amp;" Кор  ("&amp;K70*I70*F70&amp;"р)                                                                                      "&amp;J70&amp;" шт   ("&amp;J70*I70&amp;"р)","Вы не выбрали товар в этой строке")</f>
        <v>Вы не выбрали товар в этой строке</v>
      </c>
      <c r="R70" s="64"/>
      <c r="S70" s="5"/>
      <c r="T70" s="5"/>
    </row>
    <row r="71" spans="1:20" ht="99.95" customHeight="1" thickBot="1" x14ac:dyDescent="0.3">
      <c r="A71" s="6"/>
      <c r="B71" s="6" t="s">
        <v>47</v>
      </c>
      <c r="C71" s="6">
        <v>15</v>
      </c>
      <c r="D71" s="24" t="s">
        <v>180</v>
      </c>
      <c r="E71" s="7" t="s">
        <v>79</v>
      </c>
      <c r="F71" s="6">
        <v>36</v>
      </c>
      <c r="G71" s="6">
        <f t="shared" ref="G71:G97" si="37">0.054/F71</f>
        <v>1.5E-3</v>
      </c>
      <c r="H71" s="6">
        <f>19/36</f>
        <v>0.52777777777777779</v>
      </c>
      <c r="I71" s="21">
        <v>425</v>
      </c>
      <c r="J71" s="56"/>
      <c r="K71" s="57"/>
      <c r="L71" s="43">
        <f t="shared" ref="L71:L97" si="38">J71*G71+K71*G71*F71</f>
        <v>0</v>
      </c>
      <c r="M71" s="42"/>
      <c r="N71" s="44">
        <f t="shared" ref="N71:N97" si="39">J71*H71+K71*H71*F71</f>
        <v>0</v>
      </c>
      <c r="O71" s="42"/>
      <c r="P71" s="55">
        <f t="shared" ref="P71:P97" si="40">J71*I71+K71*I71*F71</f>
        <v>0</v>
      </c>
      <c r="Q71" s="63" t="str">
        <f t="shared" si="36"/>
        <v>Вы не выбрали товар в этой строке</v>
      </c>
      <c r="R71" s="64"/>
      <c r="S71" s="5"/>
      <c r="T71" s="5"/>
    </row>
    <row r="72" spans="1:20" ht="99.95" customHeight="1" thickBot="1" x14ac:dyDescent="0.3">
      <c r="A72" s="6"/>
      <c r="B72" s="6" t="s">
        <v>47</v>
      </c>
      <c r="C72" s="6">
        <v>16</v>
      </c>
      <c r="D72" s="24" t="s">
        <v>181</v>
      </c>
      <c r="E72" s="7" t="s">
        <v>80</v>
      </c>
      <c r="F72" s="6">
        <v>36</v>
      </c>
      <c r="G72" s="6">
        <f t="shared" si="37"/>
        <v>1.5E-3</v>
      </c>
      <c r="H72" s="6">
        <f t="shared" ref="H72:H97" si="41">19/36</f>
        <v>0.52777777777777779</v>
      </c>
      <c r="I72" s="21">
        <v>425</v>
      </c>
      <c r="J72" s="56"/>
      <c r="K72" s="57"/>
      <c r="L72" s="43">
        <f t="shared" si="38"/>
        <v>0</v>
      </c>
      <c r="M72" s="42"/>
      <c r="N72" s="44">
        <f t="shared" si="39"/>
        <v>0</v>
      </c>
      <c r="O72" s="42"/>
      <c r="P72" s="55">
        <f t="shared" si="40"/>
        <v>0</v>
      </c>
      <c r="Q72" s="63" t="str">
        <f t="shared" si="36"/>
        <v>Вы не выбрали товар в этой строке</v>
      </c>
      <c r="R72" s="64"/>
      <c r="S72" s="5"/>
      <c r="T72" s="5"/>
    </row>
    <row r="73" spans="1:20" ht="99.95" customHeight="1" thickBot="1" x14ac:dyDescent="0.3">
      <c r="A73" s="6"/>
      <c r="B73" s="6" t="s">
        <v>47</v>
      </c>
      <c r="C73" s="6">
        <v>17</v>
      </c>
      <c r="D73" s="24" t="s">
        <v>182</v>
      </c>
      <c r="E73" s="7" t="s">
        <v>112</v>
      </c>
      <c r="F73" s="6">
        <v>36</v>
      </c>
      <c r="G73" s="6">
        <f t="shared" si="37"/>
        <v>1.5E-3</v>
      </c>
      <c r="H73" s="6">
        <f t="shared" si="41"/>
        <v>0.52777777777777779</v>
      </c>
      <c r="I73" s="21">
        <v>425</v>
      </c>
      <c r="J73" s="56"/>
      <c r="K73" s="57"/>
      <c r="L73" s="43">
        <f t="shared" si="38"/>
        <v>0</v>
      </c>
      <c r="M73" s="42"/>
      <c r="N73" s="44">
        <f t="shared" si="39"/>
        <v>0</v>
      </c>
      <c r="O73" s="42"/>
      <c r="P73" s="55">
        <f t="shared" si="40"/>
        <v>0</v>
      </c>
      <c r="Q73" s="63" t="str">
        <f t="shared" si="36"/>
        <v>Вы не выбрали товар в этой строке</v>
      </c>
      <c r="R73" s="64"/>
      <c r="S73" s="5"/>
      <c r="T73" s="5"/>
    </row>
    <row r="74" spans="1:20" ht="99.95" customHeight="1" thickBot="1" x14ac:dyDescent="0.3">
      <c r="A74" s="6"/>
      <c r="B74" s="6" t="s">
        <v>47</v>
      </c>
      <c r="C74" s="6">
        <v>18</v>
      </c>
      <c r="D74" s="24" t="s">
        <v>183</v>
      </c>
      <c r="E74" s="7" t="s">
        <v>83</v>
      </c>
      <c r="F74" s="6">
        <v>36</v>
      </c>
      <c r="G74" s="6">
        <f t="shared" si="37"/>
        <v>1.5E-3</v>
      </c>
      <c r="H74" s="6">
        <f t="shared" si="41"/>
        <v>0.52777777777777779</v>
      </c>
      <c r="I74" s="21">
        <v>425</v>
      </c>
      <c r="J74" s="56"/>
      <c r="K74" s="57"/>
      <c r="L74" s="43">
        <f t="shared" si="38"/>
        <v>0</v>
      </c>
      <c r="M74" s="42"/>
      <c r="N74" s="44">
        <f t="shared" si="39"/>
        <v>0</v>
      </c>
      <c r="O74" s="42"/>
      <c r="P74" s="55">
        <f t="shared" si="40"/>
        <v>0</v>
      </c>
      <c r="Q74" s="63" t="str">
        <f t="shared" si="36"/>
        <v>Вы не выбрали товар в этой строке</v>
      </c>
      <c r="R74" s="64"/>
      <c r="S74" s="5"/>
      <c r="T74" s="5"/>
    </row>
    <row r="75" spans="1:20" ht="99.95" customHeight="1" thickBot="1" x14ac:dyDescent="0.3">
      <c r="A75" s="6"/>
      <c r="B75" s="6" t="s">
        <v>47</v>
      </c>
      <c r="C75" s="6">
        <v>19</v>
      </c>
      <c r="D75" s="24" t="s">
        <v>85</v>
      </c>
      <c r="E75" s="7" t="s">
        <v>84</v>
      </c>
      <c r="F75" s="6">
        <v>36</v>
      </c>
      <c r="G75" s="6">
        <f t="shared" si="37"/>
        <v>1.5E-3</v>
      </c>
      <c r="H75" s="6">
        <f t="shared" si="41"/>
        <v>0.52777777777777779</v>
      </c>
      <c r="I75" s="21">
        <v>425</v>
      </c>
      <c r="J75" s="56"/>
      <c r="K75" s="57"/>
      <c r="L75" s="43">
        <f t="shared" si="38"/>
        <v>0</v>
      </c>
      <c r="M75" s="42"/>
      <c r="N75" s="44">
        <f t="shared" si="39"/>
        <v>0</v>
      </c>
      <c r="O75" s="42"/>
      <c r="P75" s="55">
        <f t="shared" si="40"/>
        <v>0</v>
      </c>
      <c r="Q75" s="63" t="str">
        <f t="shared" si="36"/>
        <v>Вы не выбрали товар в этой строке</v>
      </c>
      <c r="R75" s="64"/>
      <c r="S75" s="5"/>
      <c r="T75" s="5"/>
    </row>
    <row r="76" spans="1:20" ht="99.95" customHeight="1" thickBot="1" x14ac:dyDescent="0.3">
      <c r="A76" s="6"/>
      <c r="B76" s="6" t="s">
        <v>47</v>
      </c>
      <c r="C76" s="6">
        <v>20</v>
      </c>
      <c r="D76" s="24" t="s">
        <v>184</v>
      </c>
      <c r="E76" s="7" t="s">
        <v>86</v>
      </c>
      <c r="F76" s="6">
        <v>36</v>
      </c>
      <c r="G76" s="6">
        <f t="shared" si="37"/>
        <v>1.5E-3</v>
      </c>
      <c r="H76" s="6">
        <f t="shared" si="41"/>
        <v>0.52777777777777779</v>
      </c>
      <c r="I76" s="21">
        <v>425</v>
      </c>
      <c r="J76" s="56"/>
      <c r="K76" s="57"/>
      <c r="L76" s="43">
        <f t="shared" si="38"/>
        <v>0</v>
      </c>
      <c r="M76" s="42"/>
      <c r="N76" s="44">
        <f t="shared" si="39"/>
        <v>0</v>
      </c>
      <c r="O76" s="42"/>
      <c r="P76" s="55">
        <f t="shared" si="40"/>
        <v>0</v>
      </c>
      <c r="Q76" s="63" t="str">
        <f t="shared" si="36"/>
        <v>Вы не выбрали товар в этой строке</v>
      </c>
      <c r="R76" s="64"/>
      <c r="S76" s="5"/>
      <c r="T76" s="5"/>
    </row>
    <row r="77" spans="1:20" ht="99.95" customHeight="1" thickBot="1" x14ac:dyDescent="0.3">
      <c r="A77" s="6"/>
      <c r="B77" s="6" t="s">
        <v>47</v>
      </c>
      <c r="C77" s="6">
        <v>21</v>
      </c>
      <c r="D77" s="24" t="s">
        <v>21</v>
      </c>
      <c r="E77" s="7" t="s">
        <v>87</v>
      </c>
      <c r="F77" s="6">
        <v>36</v>
      </c>
      <c r="G77" s="6">
        <f t="shared" si="37"/>
        <v>1.5E-3</v>
      </c>
      <c r="H77" s="6">
        <f t="shared" si="41"/>
        <v>0.52777777777777779</v>
      </c>
      <c r="I77" s="21">
        <v>425</v>
      </c>
      <c r="J77" s="56"/>
      <c r="K77" s="57"/>
      <c r="L77" s="43">
        <f t="shared" si="38"/>
        <v>0</v>
      </c>
      <c r="M77" s="42"/>
      <c r="N77" s="44">
        <f t="shared" si="39"/>
        <v>0</v>
      </c>
      <c r="O77" s="42"/>
      <c r="P77" s="55">
        <f t="shared" si="40"/>
        <v>0</v>
      </c>
      <c r="Q77" s="63" t="str">
        <f t="shared" si="36"/>
        <v>Вы не выбрали товар в этой строке</v>
      </c>
      <c r="R77" s="64"/>
      <c r="S77" s="5"/>
      <c r="T77" s="5"/>
    </row>
    <row r="78" spans="1:20" ht="99.95" customHeight="1" thickBot="1" x14ac:dyDescent="0.3">
      <c r="A78" s="6"/>
      <c r="B78" s="6" t="s">
        <v>47</v>
      </c>
      <c r="C78" s="6">
        <v>22</v>
      </c>
      <c r="D78" s="24" t="s">
        <v>185</v>
      </c>
      <c r="E78" s="7" t="s">
        <v>108</v>
      </c>
      <c r="F78" s="6">
        <v>36</v>
      </c>
      <c r="G78" s="6">
        <f t="shared" si="37"/>
        <v>1.5E-3</v>
      </c>
      <c r="H78" s="6">
        <f t="shared" si="41"/>
        <v>0.52777777777777779</v>
      </c>
      <c r="I78" s="21">
        <v>425</v>
      </c>
      <c r="J78" s="56"/>
      <c r="K78" s="57"/>
      <c r="L78" s="43">
        <f t="shared" si="38"/>
        <v>0</v>
      </c>
      <c r="M78" s="42"/>
      <c r="N78" s="44">
        <f t="shared" si="39"/>
        <v>0</v>
      </c>
      <c r="O78" s="42"/>
      <c r="P78" s="55">
        <f t="shared" si="40"/>
        <v>0</v>
      </c>
      <c r="Q78" s="63" t="str">
        <f t="shared" si="36"/>
        <v>Вы не выбрали товар в этой строке</v>
      </c>
      <c r="R78" s="64"/>
      <c r="S78" s="5"/>
      <c r="T78" s="5"/>
    </row>
    <row r="79" spans="1:20" ht="99.95" customHeight="1" thickBot="1" x14ac:dyDescent="0.3">
      <c r="A79" s="6"/>
      <c r="B79" s="6" t="s">
        <v>47</v>
      </c>
      <c r="C79" s="6">
        <v>23</v>
      </c>
      <c r="D79" s="24" t="s">
        <v>153</v>
      </c>
      <c r="E79" s="7" t="s">
        <v>90</v>
      </c>
      <c r="F79" s="6">
        <v>36</v>
      </c>
      <c r="G79" s="6">
        <f t="shared" si="37"/>
        <v>1.5E-3</v>
      </c>
      <c r="H79" s="6">
        <f t="shared" si="41"/>
        <v>0.52777777777777779</v>
      </c>
      <c r="I79" s="21">
        <v>425</v>
      </c>
      <c r="J79" s="56"/>
      <c r="K79" s="57"/>
      <c r="L79" s="43">
        <f t="shared" si="38"/>
        <v>0</v>
      </c>
      <c r="M79" s="42"/>
      <c r="N79" s="44">
        <f t="shared" si="39"/>
        <v>0</v>
      </c>
      <c r="O79" s="42"/>
      <c r="P79" s="55">
        <f t="shared" si="40"/>
        <v>0</v>
      </c>
      <c r="Q79" s="63" t="str">
        <f t="shared" si="36"/>
        <v>Вы не выбрали товар в этой строке</v>
      </c>
      <c r="R79" s="64"/>
      <c r="S79" s="5"/>
      <c r="T79" s="5"/>
    </row>
    <row r="80" spans="1:20" ht="99.95" customHeight="1" thickBot="1" x14ac:dyDescent="0.3">
      <c r="A80" s="6"/>
      <c r="B80" s="6" t="s">
        <v>47</v>
      </c>
      <c r="C80" s="6">
        <v>24</v>
      </c>
      <c r="D80" s="24" t="s">
        <v>186</v>
      </c>
      <c r="E80" s="7" t="s">
        <v>91</v>
      </c>
      <c r="F80" s="6">
        <v>36</v>
      </c>
      <c r="G80" s="6">
        <f t="shared" si="37"/>
        <v>1.5E-3</v>
      </c>
      <c r="H80" s="6">
        <f t="shared" si="41"/>
        <v>0.52777777777777779</v>
      </c>
      <c r="I80" s="21">
        <v>425</v>
      </c>
      <c r="J80" s="56"/>
      <c r="K80" s="57"/>
      <c r="L80" s="43">
        <f t="shared" si="38"/>
        <v>0</v>
      </c>
      <c r="M80" s="42"/>
      <c r="N80" s="44">
        <f t="shared" si="39"/>
        <v>0</v>
      </c>
      <c r="O80" s="42"/>
      <c r="P80" s="55">
        <f t="shared" si="40"/>
        <v>0</v>
      </c>
      <c r="Q80" s="63" t="str">
        <f t="shared" si="36"/>
        <v>Вы не выбрали товар в этой строке</v>
      </c>
      <c r="R80" s="64"/>
      <c r="S80" s="5"/>
      <c r="T80" s="5"/>
    </row>
    <row r="81" spans="1:20" ht="99.95" customHeight="1" thickBot="1" x14ac:dyDescent="0.3">
      <c r="A81" s="6"/>
      <c r="B81" s="6" t="s">
        <v>47</v>
      </c>
      <c r="C81" s="6">
        <v>25</v>
      </c>
      <c r="D81" s="24" t="s">
        <v>187</v>
      </c>
      <c r="E81" s="7" t="s">
        <v>92</v>
      </c>
      <c r="F81" s="6">
        <v>36</v>
      </c>
      <c r="G81" s="6">
        <f t="shared" si="37"/>
        <v>1.5E-3</v>
      </c>
      <c r="H81" s="6">
        <f t="shared" si="41"/>
        <v>0.52777777777777779</v>
      </c>
      <c r="I81" s="21">
        <v>425</v>
      </c>
      <c r="J81" s="56"/>
      <c r="K81" s="57"/>
      <c r="L81" s="43">
        <f t="shared" si="38"/>
        <v>0</v>
      </c>
      <c r="M81" s="42"/>
      <c r="N81" s="44">
        <f t="shared" si="39"/>
        <v>0</v>
      </c>
      <c r="O81" s="42"/>
      <c r="P81" s="55">
        <f t="shared" si="40"/>
        <v>0</v>
      </c>
      <c r="Q81" s="63" t="str">
        <f t="shared" si="36"/>
        <v>Вы не выбрали товар в этой строке</v>
      </c>
      <c r="R81" s="64"/>
      <c r="S81" s="5"/>
      <c r="T81" s="5"/>
    </row>
    <row r="82" spans="1:20" ht="99.95" customHeight="1" thickBot="1" x14ac:dyDescent="0.3">
      <c r="A82" s="6"/>
      <c r="B82" s="6" t="s">
        <v>47</v>
      </c>
      <c r="C82" s="6">
        <v>26</v>
      </c>
      <c r="D82" s="24" t="s">
        <v>188</v>
      </c>
      <c r="E82" s="7" t="s">
        <v>111</v>
      </c>
      <c r="F82" s="6">
        <v>36</v>
      </c>
      <c r="G82" s="6">
        <f t="shared" si="37"/>
        <v>1.5E-3</v>
      </c>
      <c r="H82" s="6">
        <f t="shared" si="41"/>
        <v>0.52777777777777779</v>
      </c>
      <c r="I82" s="21">
        <v>425</v>
      </c>
      <c r="J82" s="56"/>
      <c r="K82" s="57"/>
      <c r="L82" s="43">
        <f t="shared" si="38"/>
        <v>0</v>
      </c>
      <c r="M82" s="42"/>
      <c r="N82" s="44">
        <f t="shared" si="39"/>
        <v>0</v>
      </c>
      <c r="O82" s="42"/>
      <c r="P82" s="55">
        <f t="shared" si="40"/>
        <v>0</v>
      </c>
      <c r="Q82" s="63" t="str">
        <f t="shared" si="36"/>
        <v>Вы не выбрали товар в этой строке</v>
      </c>
      <c r="R82" s="64"/>
      <c r="S82" s="5"/>
      <c r="T82" s="5"/>
    </row>
    <row r="83" spans="1:20" ht="99.95" customHeight="1" thickBot="1" x14ac:dyDescent="0.3">
      <c r="A83" s="6"/>
      <c r="B83" s="6" t="s">
        <v>47</v>
      </c>
      <c r="C83" s="6">
        <v>27</v>
      </c>
      <c r="D83" s="24" t="s">
        <v>189</v>
      </c>
      <c r="E83" s="7" t="s">
        <v>95</v>
      </c>
      <c r="F83" s="6">
        <v>36</v>
      </c>
      <c r="G83" s="6">
        <f t="shared" si="37"/>
        <v>1.5E-3</v>
      </c>
      <c r="H83" s="6">
        <f t="shared" si="41"/>
        <v>0.52777777777777779</v>
      </c>
      <c r="I83" s="21">
        <v>425</v>
      </c>
      <c r="J83" s="56"/>
      <c r="K83" s="57"/>
      <c r="L83" s="43">
        <f t="shared" si="38"/>
        <v>0</v>
      </c>
      <c r="M83" s="42"/>
      <c r="N83" s="44">
        <f t="shared" si="39"/>
        <v>0</v>
      </c>
      <c r="O83" s="42"/>
      <c r="P83" s="55">
        <f t="shared" si="40"/>
        <v>0</v>
      </c>
      <c r="Q83" s="63" t="str">
        <f t="shared" si="36"/>
        <v>Вы не выбрали товар в этой строке</v>
      </c>
      <c r="R83" s="64"/>
      <c r="S83" s="5"/>
      <c r="T83" s="5"/>
    </row>
    <row r="84" spans="1:20" ht="99.95" customHeight="1" thickBot="1" x14ac:dyDescent="0.3">
      <c r="A84" s="6"/>
      <c r="B84" s="6" t="s">
        <v>47</v>
      </c>
      <c r="C84" s="6">
        <v>29</v>
      </c>
      <c r="D84" s="24" t="s">
        <v>190</v>
      </c>
      <c r="E84" s="7" t="s">
        <v>98</v>
      </c>
      <c r="F84" s="6">
        <v>36</v>
      </c>
      <c r="G84" s="6">
        <f t="shared" si="37"/>
        <v>1.5E-3</v>
      </c>
      <c r="H84" s="6">
        <f t="shared" si="41"/>
        <v>0.52777777777777779</v>
      </c>
      <c r="I84" s="21">
        <v>425</v>
      </c>
      <c r="J84" s="56"/>
      <c r="K84" s="57"/>
      <c r="L84" s="43">
        <f t="shared" si="38"/>
        <v>0</v>
      </c>
      <c r="M84" s="42"/>
      <c r="N84" s="44">
        <f t="shared" si="39"/>
        <v>0</v>
      </c>
      <c r="O84" s="42"/>
      <c r="P84" s="55">
        <f t="shared" si="40"/>
        <v>0</v>
      </c>
      <c r="Q84" s="63" t="str">
        <f t="shared" si="36"/>
        <v>Вы не выбрали товар в этой строке</v>
      </c>
      <c r="R84" s="64"/>
      <c r="S84" s="5"/>
      <c r="T84" s="5"/>
    </row>
    <row r="85" spans="1:20" ht="99.95" customHeight="1" thickBot="1" x14ac:dyDescent="0.3">
      <c r="A85" s="6"/>
      <c r="B85" s="6" t="s">
        <v>47</v>
      </c>
      <c r="C85" s="6">
        <v>30</v>
      </c>
      <c r="D85" s="24" t="s">
        <v>191</v>
      </c>
      <c r="E85" s="7" t="s">
        <v>99</v>
      </c>
      <c r="F85" s="6">
        <v>36</v>
      </c>
      <c r="G85" s="6">
        <f t="shared" si="37"/>
        <v>1.5E-3</v>
      </c>
      <c r="H85" s="6">
        <f t="shared" si="41"/>
        <v>0.52777777777777779</v>
      </c>
      <c r="I85" s="21">
        <v>425</v>
      </c>
      <c r="J85" s="56"/>
      <c r="K85" s="57"/>
      <c r="L85" s="43">
        <f t="shared" si="38"/>
        <v>0</v>
      </c>
      <c r="M85" s="42"/>
      <c r="N85" s="44">
        <f t="shared" si="39"/>
        <v>0</v>
      </c>
      <c r="O85" s="42"/>
      <c r="P85" s="55">
        <f t="shared" si="40"/>
        <v>0</v>
      </c>
      <c r="Q85" s="63" t="str">
        <f t="shared" si="36"/>
        <v>Вы не выбрали товар в этой строке</v>
      </c>
      <c r="R85" s="64"/>
      <c r="S85" s="5"/>
      <c r="T85" s="5"/>
    </row>
    <row r="86" spans="1:20" ht="99.95" customHeight="1" thickBot="1" x14ac:dyDescent="0.3">
      <c r="A86" s="6"/>
      <c r="B86" s="6" t="s">
        <v>47</v>
      </c>
      <c r="C86" s="6">
        <v>31</v>
      </c>
      <c r="D86" s="24" t="s">
        <v>192</v>
      </c>
      <c r="E86" s="7" t="s">
        <v>100</v>
      </c>
      <c r="F86" s="6">
        <v>36</v>
      </c>
      <c r="G86" s="6">
        <f t="shared" si="37"/>
        <v>1.5E-3</v>
      </c>
      <c r="H86" s="6">
        <f t="shared" si="41"/>
        <v>0.52777777777777779</v>
      </c>
      <c r="I86" s="21">
        <v>425</v>
      </c>
      <c r="J86" s="56"/>
      <c r="K86" s="57"/>
      <c r="L86" s="43">
        <f t="shared" si="38"/>
        <v>0</v>
      </c>
      <c r="M86" s="42"/>
      <c r="N86" s="44">
        <f t="shared" si="39"/>
        <v>0</v>
      </c>
      <c r="O86" s="42"/>
      <c r="P86" s="55">
        <f t="shared" si="40"/>
        <v>0</v>
      </c>
      <c r="Q86" s="63" t="str">
        <f t="shared" si="36"/>
        <v>Вы не выбрали товар в этой строке</v>
      </c>
      <c r="R86" s="64"/>
      <c r="S86" s="5"/>
      <c r="T86" s="5"/>
    </row>
    <row r="87" spans="1:20" ht="99.95" customHeight="1" thickBot="1" x14ac:dyDescent="0.3">
      <c r="A87" s="6"/>
      <c r="B87" s="6" t="s">
        <v>47</v>
      </c>
      <c r="C87" s="6">
        <v>32</v>
      </c>
      <c r="D87" s="24" t="s">
        <v>256</v>
      </c>
      <c r="E87" s="7" t="s">
        <v>263</v>
      </c>
      <c r="F87" s="6">
        <v>36</v>
      </c>
      <c r="G87" s="6">
        <f t="shared" si="37"/>
        <v>1.5E-3</v>
      </c>
      <c r="H87" s="6">
        <f t="shared" si="41"/>
        <v>0.52777777777777779</v>
      </c>
      <c r="I87" s="21">
        <v>425</v>
      </c>
      <c r="J87" s="56"/>
      <c r="K87" s="57"/>
      <c r="L87" s="43">
        <f t="shared" si="38"/>
        <v>0</v>
      </c>
      <c r="M87" s="42"/>
      <c r="N87" s="44">
        <f t="shared" si="39"/>
        <v>0</v>
      </c>
      <c r="O87" s="42"/>
      <c r="P87" s="55">
        <f t="shared" si="40"/>
        <v>0</v>
      </c>
      <c r="Q87" s="63" t="str">
        <f t="shared" si="36"/>
        <v>Вы не выбрали товар в этой строке</v>
      </c>
      <c r="R87" s="64"/>
      <c r="S87" s="5"/>
      <c r="T87" s="5"/>
    </row>
    <row r="88" spans="1:20" ht="99.95" customHeight="1" thickBot="1" x14ac:dyDescent="0.3">
      <c r="A88" s="6"/>
      <c r="B88" s="6" t="s">
        <v>47</v>
      </c>
      <c r="C88" s="6">
        <v>33</v>
      </c>
      <c r="D88" s="24" t="s">
        <v>104</v>
      </c>
      <c r="E88" s="7" t="s">
        <v>103</v>
      </c>
      <c r="F88" s="6">
        <v>36</v>
      </c>
      <c r="G88" s="6">
        <f t="shared" si="37"/>
        <v>1.5E-3</v>
      </c>
      <c r="H88" s="6">
        <f t="shared" si="41"/>
        <v>0.52777777777777779</v>
      </c>
      <c r="I88" s="21">
        <v>425</v>
      </c>
      <c r="J88" s="56"/>
      <c r="K88" s="57"/>
      <c r="L88" s="43">
        <f t="shared" si="38"/>
        <v>0</v>
      </c>
      <c r="M88" s="42"/>
      <c r="N88" s="44">
        <f t="shared" si="39"/>
        <v>0</v>
      </c>
      <c r="O88" s="42"/>
      <c r="P88" s="55">
        <f t="shared" si="40"/>
        <v>0</v>
      </c>
      <c r="Q88" s="63" t="str">
        <f t="shared" si="36"/>
        <v>Вы не выбрали товар в этой строке</v>
      </c>
      <c r="R88" s="64"/>
      <c r="S88" s="5"/>
      <c r="T88" s="5"/>
    </row>
    <row r="89" spans="1:20" ht="99.95" customHeight="1" thickBot="1" x14ac:dyDescent="0.3">
      <c r="A89" s="6"/>
      <c r="B89" s="6" t="s">
        <v>47</v>
      </c>
      <c r="C89" s="6">
        <v>34</v>
      </c>
      <c r="D89" s="24" t="s">
        <v>193</v>
      </c>
      <c r="E89" s="7" t="s">
        <v>105</v>
      </c>
      <c r="F89" s="6">
        <v>36</v>
      </c>
      <c r="G89" s="6">
        <f t="shared" si="37"/>
        <v>1.5E-3</v>
      </c>
      <c r="H89" s="6">
        <f t="shared" si="41"/>
        <v>0.52777777777777779</v>
      </c>
      <c r="I89" s="21">
        <v>425</v>
      </c>
      <c r="J89" s="56"/>
      <c r="K89" s="57"/>
      <c r="L89" s="43">
        <f t="shared" si="38"/>
        <v>0</v>
      </c>
      <c r="M89" s="42"/>
      <c r="N89" s="44">
        <f t="shared" si="39"/>
        <v>0</v>
      </c>
      <c r="O89" s="42"/>
      <c r="P89" s="55">
        <f t="shared" si="40"/>
        <v>0</v>
      </c>
      <c r="Q89" s="63" t="str">
        <f t="shared" si="36"/>
        <v>Вы не выбрали товар в этой строке</v>
      </c>
      <c r="R89" s="64"/>
      <c r="S89" s="5"/>
      <c r="T89" s="5"/>
    </row>
    <row r="90" spans="1:20" ht="99.95" customHeight="1" thickBot="1" x14ac:dyDescent="0.3">
      <c r="A90" s="6"/>
      <c r="B90" s="6" t="s">
        <v>47</v>
      </c>
      <c r="C90" s="6">
        <v>35</v>
      </c>
      <c r="D90" s="24" t="s">
        <v>194</v>
      </c>
      <c r="E90" s="7" t="s">
        <v>106</v>
      </c>
      <c r="F90" s="6">
        <v>36</v>
      </c>
      <c r="G90" s="6">
        <f t="shared" si="37"/>
        <v>1.5E-3</v>
      </c>
      <c r="H90" s="6">
        <f t="shared" si="41"/>
        <v>0.52777777777777779</v>
      </c>
      <c r="I90" s="21">
        <v>425</v>
      </c>
      <c r="J90" s="56"/>
      <c r="K90" s="57"/>
      <c r="L90" s="43">
        <f t="shared" si="38"/>
        <v>0</v>
      </c>
      <c r="M90" s="42"/>
      <c r="N90" s="44">
        <f t="shared" si="39"/>
        <v>0</v>
      </c>
      <c r="O90" s="42"/>
      <c r="P90" s="55">
        <f t="shared" si="40"/>
        <v>0</v>
      </c>
      <c r="Q90" s="63" t="str">
        <f t="shared" si="36"/>
        <v>Вы не выбрали товар в этой строке</v>
      </c>
      <c r="R90" s="64"/>
      <c r="S90" s="5"/>
      <c r="T90" s="5"/>
    </row>
    <row r="91" spans="1:20" ht="99.95" customHeight="1" thickBot="1" x14ac:dyDescent="0.3">
      <c r="A91" s="6"/>
      <c r="B91" s="6" t="s">
        <v>47</v>
      </c>
      <c r="C91" s="6">
        <v>36</v>
      </c>
      <c r="D91" s="24" t="s">
        <v>195</v>
      </c>
      <c r="E91" s="7" t="s">
        <v>107</v>
      </c>
      <c r="F91" s="6">
        <v>36</v>
      </c>
      <c r="G91" s="6">
        <f t="shared" si="37"/>
        <v>1.5E-3</v>
      </c>
      <c r="H91" s="6">
        <f t="shared" si="41"/>
        <v>0.52777777777777779</v>
      </c>
      <c r="I91" s="21">
        <v>425</v>
      </c>
      <c r="J91" s="56"/>
      <c r="K91" s="57"/>
      <c r="L91" s="43">
        <f t="shared" si="38"/>
        <v>0</v>
      </c>
      <c r="M91" s="42"/>
      <c r="N91" s="44">
        <f t="shared" si="39"/>
        <v>0</v>
      </c>
      <c r="O91" s="42"/>
      <c r="P91" s="55">
        <f t="shared" si="40"/>
        <v>0</v>
      </c>
      <c r="Q91" s="63" t="str">
        <f t="shared" si="36"/>
        <v>Вы не выбрали товар в этой строке</v>
      </c>
      <c r="R91" s="64"/>
      <c r="S91" s="5"/>
      <c r="T91" s="5"/>
    </row>
    <row r="92" spans="1:20" ht="99.95" customHeight="1" thickBot="1" x14ac:dyDescent="0.3">
      <c r="A92" s="6"/>
      <c r="B92" s="6" t="s">
        <v>47</v>
      </c>
      <c r="C92" s="6">
        <v>37</v>
      </c>
      <c r="D92" s="24" t="s">
        <v>89</v>
      </c>
      <c r="E92" s="7" t="s">
        <v>88</v>
      </c>
      <c r="F92" s="6">
        <v>36</v>
      </c>
      <c r="G92" s="6">
        <f t="shared" si="37"/>
        <v>1.5E-3</v>
      </c>
      <c r="H92" s="6">
        <f t="shared" si="41"/>
        <v>0.52777777777777779</v>
      </c>
      <c r="I92" s="21">
        <v>425</v>
      </c>
      <c r="J92" s="56"/>
      <c r="K92" s="57"/>
      <c r="L92" s="43">
        <f t="shared" si="38"/>
        <v>0</v>
      </c>
      <c r="M92" s="42"/>
      <c r="N92" s="44">
        <f t="shared" si="39"/>
        <v>0</v>
      </c>
      <c r="O92" s="42"/>
      <c r="P92" s="55">
        <f t="shared" si="40"/>
        <v>0</v>
      </c>
      <c r="Q92" s="63" t="str">
        <f t="shared" si="36"/>
        <v>Вы не выбрали товар в этой строке</v>
      </c>
      <c r="R92" s="64"/>
      <c r="S92" s="5"/>
      <c r="T92" s="5"/>
    </row>
    <row r="93" spans="1:20" ht="99.95" customHeight="1" thickBot="1" x14ac:dyDescent="0.3">
      <c r="A93" s="6"/>
      <c r="B93" s="6" t="s">
        <v>47</v>
      </c>
      <c r="C93" s="6">
        <v>38</v>
      </c>
      <c r="D93" s="24" t="s">
        <v>82</v>
      </c>
      <c r="E93" s="7" t="s">
        <v>81</v>
      </c>
      <c r="F93" s="6">
        <v>36</v>
      </c>
      <c r="G93" s="6">
        <f t="shared" si="37"/>
        <v>1.5E-3</v>
      </c>
      <c r="H93" s="6">
        <f t="shared" si="41"/>
        <v>0.52777777777777779</v>
      </c>
      <c r="I93" s="21">
        <v>425</v>
      </c>
      <c r="J93" s="56"/>
      <c r="K93" s="57"/>
      <c r="L93" s="43">
        <f t="shared" si="38"/>
        <v>0</v>
      </c>
      <c r="M93" s="42"/>
      <c r="N93" s="44">
        <f t="shared" si="39"/>
        <v>0</v>
      </c>
      <c r="O93" s="42"/>
      <c r="P93" s="55">
        <f t="shared" si="40"/>
        <v>0</v>
      </c>
      <c r="Q93" s="63" t="str">
        <f t="shared" si="36"/>
        <v>Вы не выбрали товар в этой строке</v>
      </c>
      <c r="R93" s="64"/>
      <c r="S93" s="5"/>
      <c r="T93" s="5"/>
    </row>
    <row r="94" spans="1:20" ht="99.95" customHeight="1" thickBot="1" x14ac:dyDescent="0.3">
      <c r="A94" s="6"/>
      <c r="B94" s="6" t="s">
        <v>47</v>
      </c>
      <c r="C94" s="6">
        <v>39</v>
      </c>
      <c r="D94" s="24" t="s">
        <v>102</v>
      </c>
      <c r="E94" s="7" t="s">
        <v>101</v>
      </c>
      <c r="F94" s="6">
        <v>36</v>
      </c>
      <c r="G94" s="6">
        <f t="shared" si="37"/>
        <v>1.5E-3</v>
      </c>
      <c r="H94" s="6">
        <f t="shared" si="41"/>
        <v>0.52777777777777779</v>
      </c>
      <c r="I94" s="21">
        <v>425</v>
      </c>
      <c r="J94" s="56"/>
      <c r="K94" s="57"/>
      <c r="L94" s="43">
        <f t="shared" si="38"/>
        <v>0</v>
      </c>
      <c r="M94" s="42"/>
      <c r="N94" s="44">
        <f t="shared" si="39"/>
        <v>0</v>
      </c>
      <c r="O94" s="42"/>
      <c r="P94" s="55">
        <f t="shared" si="40"/>
        <v>0</v>
      </c>
      <c r="Q94" s="63" t="str">
        <f t="shared" si="36"/>
        <v>Вы не выбрали товар в этой строке</v>
      </c>
      <c r="R94" s="64"/>
      <c r="S94" s="5"/>
      <c r="T94" s="5"/>
    </row>
    <row r="95" spans="1:20" ht="99.95" customHeight="1" thickBot="1" x14ac:dyDescent="0.3">
      <c r="A95" s="6"/>
      <c r="B95" s="6" t="s">
        <v>47</v>
      </c>
      <c r="C95" s="6">
        <v>40</v>
      </c>
      <c r="D95" s="24" t="s">
        <v>94</v>
      </c>
      <c r="E95" s="7" t="s">
        <v>93</v>
      </c>
      <c r="F95" s="6">
        <v>36</v>
      </c>
      <c r="G95" s="6">
        <f t="shared" si="37"/>
        <v>1.5E-3</v>
      </c>
      <c r="H95" s="6">
        <f t="shared" si="41"/>
        <v>0.52777777777777779</v>
      </c>
      <c r="I95" s="21">
        <v>425</v>
      </c>
      <c r="J95" s="56"/>
      <c r="K95" s="57"/>
      <c r="L95" s="43">
        <f t="shared" si="38"/>
        <v>0</v>
      </c>
      <c r="M95" s="42"/>
      <c r="N95" s="44">
        <f t="shared" si="39"/>
        <v>0</v>
      </c>
      <c r="O95" s="42"/>
      <c r="P95" s="55">
        <f t="shared" si="40"/>
        <v>0</v>
      </c>
      <c r="Q95" s="63" t="str">
        <f t="shared" si="36"/>
        <v>Вы не выбрали товар в этой строке</v>
      </c>
      <c r="R95" s="64"/>
      <c r="S95" s="5"/>
      <c r="T95" s="5"/>
    </row>
    <row r="96" spans="1:20" ht="99.95" customHeight="1" thickBot="1" x14ac:dyDescent="0.3">
      <c r="A96" s="6"/>
      <c r="B96" s="6" t="s">
        <v>47</v>
      </c>
      <c r="C96" s="6">
        <v>41</v>
      </c>
      <c r="D96" s="24" t="s">
        <v>97</v>
      </c>
      <c r="E96" s="7" t="s">
        <v>96</v>
      </c>
      <c r="F96" s="6">
        <v>36</v>
      </c>
      <c r="G96" s="6">
        <f t="shared" si="37"/>
        <v>1.5E-3</v>
      </c>
      <c r="H96" s="6">
        <f t="shared" si="41"/>
        <v>0.52777777777777779</v>
      </c>
      <c r="I96" s="21">
        <v>425</v>
      </c>
      <c r="J96" s="56"/>
      <c r="K96" s="57"/>
      <c r="L96" s="43">
        <f t="shared" si="38"/>
        <v>0</v>
      </c>
      <c r="M96" s="42"/>
      <c r="N96" s="44">
        <f t="shared" si="39"/>
        <v>0</v>
      </c>
      <c r="O96" s="42"/>
      <c r="P96" s="55">
        <f t="shared" si="40"/>
        <v>0</v>
      </c>
      <c r="Q96" s="63" t="str">
        <f t="shared" si="36"/>
        <v>Вы не выбрали товар в этой строке</v>
      </c>
      <c r="R96" s="64"/>
      <c r="S96" s="5"/>
      <c r="T96" s="5"/>
    </row>
    <row r="97" spans="1:21" ht="99.95" customHeight="1" thickBot="1" x14ac:dyDescent="0.3">
      <c r="A97" s="6"/>
      <c r="B97" s="6" t="s">
        <v>47</v>
      </c>
      <c r="C97" s="6">
        <v>42</v>
      </c>
      <c r="D97" s="24" t="s">
        <v>110</v>
      </c>
      <c r="E97" s="7" t="s">
        <v>109</v>
      </c>
      <c r="F97" s="6">
        <v>36</v>
      </c>
      <c r="G97" s="6">
        <f t="shared" si="37"/>
        <v>1.5E-3</v>
      </c>
      <c r="H97" s="6">
        <f t="shared" si="41"/>
        <v>0.52777777777777779</v>
      </c>
      <c r="I97" s="21">
        <v>425</v>
      </c>
      <c r="J97" s="56"/>
      <c r="K97" s="57"/>
      <c r="L97" s="43">
        <f t="shared" si="38"/>
        <v>0</v>
      </c>
      <c r="M97" s="42"/>
      <c r="N97" s="44">
        <f t="shared" si="39"/>
        <v>0</v>
      </c>
      <c r="O97" s="42"/>
      <c r="P97" s="55">
        <f t="shared" si="40"/>
        <v>0</v>
      </c>
      <c r="Q97" s="63" t="str">
        <f>IF(OR((K97&lt;&gt;0),(J97&lt;&gt;0)),"Вы выбрали:                                "&amp;K97&amp;" Кор  ("&amp;K97*I97*F97&amp;"р)                                                                                      "&amp;J97&amp;" шт   ("&amp;J97*I97&amp;"р)","Вы не выбрали товар в этой строке")</f>
        <v>Вы не выбрали товар в этой строке</v>
      </c>
      <c r="R97" s="64"/>
      <c r="S97" s="5"/>
      <c r="T97" s="5"/>
    </row>
    <row r="98" spans="1:21" ht="39.950000000000003" customHeight="1" thickBot="1" x14ac:dyDescent="0.3">
      <c r="B98" s="68" t="s">
        <v>196</v>
      </c>
      <c r="C98" s="69"/>
      <c r="D98" s="69"/>
      <c r="E98" s="69"/>
      <c r="F98" s="69"/>
      <c r="G98" s="69"/>
      <c r="H98" s="69"/>
      <c r="I98" s="69"/>
      <c r="J98" s="69"/>
      <c r="K98" s="69"/>
      <c r="L98" s="69"/>
      <c r="M98" s="69"/>
      <c r="N98" s="69"/>
      <c r="O98" s="69"/>
      <c r="P98" s="69"/>
      <c r="Q98" s="69"/>
      <c r="R98" s="69"/>
      <c r="S98" s="58"/>
      <c r="T98" s="59"/>
    </row>
    <row r="99" spans="1:21" ht="99.95" customHeight="1" thickBot="1" x14ac:dyDescent="0.3">
      <c r="A99" s="10"/>
      <c r="B99" s="10" t="s">
        <v>113</v>
      </c>
      <c r="C99" s="20">
        <v>1</v>
      </c>
      <c r="D99" s="27" t="s">
        <v>192</v>
      </c>
      <c r="E99" s="11" t="s">
        <v>222</v>
      </c>
      <c r="F99" s="75">
        <v>24</v>
      </c>
      <c r="G99" s="10">
        <f>0.061/F99</f>
        <v>2.5416666666666665E-3</v>
      </c>
      <c r="H99" s="10">
        <f>23/24</f>
        <v>0.95833333333333337</v>
      </c>
      <c r="I99" s="22">
        <v>670</v>
      </c>
      <c r="J99" s="56"/>
      <c r="K99" s="57"/>
      <c r="L99" s="43">
        <f t="shared" ref="L99" si="42">J99*G99+K99*G99*F99</f>
        <v>0</v>
      </c>
      <c r="M99" s="42"/>
      <c r="N99" s="44">
        <f t="shared" ref="N99" si="43">J99*H99+K99*H99*F99</f>
        <v>0</v>
      </c>
      <c r="O99" s="42"/>
      <c r="P99" s="55">
        <f t="shared" ref="P99" si="44">J99*I99+K99*I99*F99</f>
        <v>0</v>
      </c>
      <c r="Q99" s="63" t="str">
        <f t="shared" ref="Q99:Q124" si="45">IF(OR((K99&lt;&gt;0),(J99&lt;&gt;0)),"Вы выбрали:                                "&amp;K99&amp;" Кор  ("&amp;K99*I99*F99&amp;"р)                                                                                      "&amp;J99&amp;" шт   ("&amp;J99*I99&amp;"р)","Вы не выбрали товар в этой строке")</f>
        <v>Вы не выбрали товар в этой строке</v>
      </c>
      <c r="R99" s="64"/>
      <c r="S99" s="5"/>
      <c r="T99" s="5"/>
    </row>
    <row r="100" spans="1:21" ht="99.95" customHeight="1" thickBot="1" x14ac:dyDescent="0.3">
      <c r="A100" s="10"/>
      <c r="B100" s="10" t="s">
        <v>113</v>
      </c>
      <c r="C100" s="20">
        <v>2</v>
      </c>
      <c r="D100" s="27" t="s">
        <v>153</v>
      </c>
      <c r="E100" s="11" t="s">
        <v>217</v>
      </c>
      <c r="F100" s="75">
        <v>24</v>
      </c>
      <c r="G100" s="10">
        <f t="shared" ref="G100:G125" si="46">0.061/F100</f>
        <v>2.5416666666666665E-3</v>
      </c>
      <c r="H100" s="10">
        <f>23/24</f>
        <v>0.95833333333333337</v>
      </c>
      <c r="I100" s="22">
        <v>670</v>
      </c>
      <c r="J100" s="56"/>
      <c r="K100" s="57"/>
      <c r="L100" s="43">
        <f t="shared" ref="L100:L125" si="47">J100*G100+K100*G100*F100</f>
        <v>0</v>
      </c>
      <c r="M100" s="42"/>
      <c r="N100" s="44">
        <f t="shared" ref="N100:N125" si="48">J100*H100+K100*H100*F100</f>
        <v>0</v>
      </c>
      <c r="O100" s="42"/>
      <c r="P100" s="55">
        <f t="shared" ref="P100:P125" si="49">J100*I100+K100*I100*F100</f>
        <v>0</v>
      </c>
      <c r="Q100" s="63" t="str">
        <f t="shared" si="45"/>
        <v>Вы не выбрали товар в этой строке</v>
      </c>
      <c r="R100" s="64"/>
      <c r="S100" s="5"/>
      <c r="T100" s="5"/>
    </row>
    <row r="101" spans="1:21" ht="99.95" customHeight="1" thickBot="1" x14ac:dyDescent="0.3">
      <c r="A101" s="10"/>
      <c r="B101" s="10" t="s">
        <v>113</v>
      </c>
      <c r="C101" s="20">
        <v>3</v>
      </c>
      <c r="D101" s="27" t="s">
        <v>197</v>
      </c>
      <c r="E101" s="11" t="s">
        <v>215</v>
      </c>
      <c r="F101" s="75">
        <v>24</v>
      </c>
      <c r="G101" s="10">
        <f t="shared" si="46"/>
        <v>2.5416666666666665E-3</v>
      </c>
      <c r="H101" s="10">
        <f t="shared" ref="H101:H125" si="50">23/24</f>
        <v>0.95833333333333337</v>
      </c>
      <c r="I101" s="22">
        <v>670</v>
      </c>
      <c r="J101" s="56"/>
      <c r="K101" s="57"/>
      <c r="L101" s="43">
        <f t="shared" si="47"/>
        <v>0</v>
      </c>
      <c r="M101" s="42"/>
      <c r="N101" s="44">
        <f t="shared" si="48"/>
        <v>0</v>
      </c>
      <c r="O101" s="42"/>
      <c r="P101" s="55">
        <f t="shared" si="49"/>
        <v>0</v>
      </c>
      <c r="Q101" s="63" t="str">
        <f t="shared" si="45"/>
        <v>Вы не выбрали товар в этой строке</v>
      </c>
      <c r="R101" s="64"/>
      <c r="S101" s="5"/>
      <c r="T101" s="5"/>
    </row>
    <row r="102" spans="1:21" ht="99.95" customHeight="1" thickBot="1" x14ac:dyDescent="0.3">
      <c r="A102" s="10"/>
      <c r="B102" s="10" t="s">
        <v>113</v>
      </c>
      <c r="C102" s="20">
        <v>4</v>
      </c>
      <c r="D102" s="27" t="s">
        <v>116</v>
      </c>
      <c r="E102" s="11" t="s">
        <v>226</v>
      </c>
      <c r="F102" s="75">
        <v>24</v>
      </c>
      <c r="G102" s="10">
        <f t="shared" si="46"/>
        <v>2.5416666666666665E-3</v>
      </c>
      <c r="H102" s="10">
        <f t="shared" si="50"/>
        <v>0.95833333333333337</v>
      </c>
      <c r="I102" s="22">
        <v>670</v>
      </c>
      <c r="J102" s="56"/>
      <c r="K102" s="57"/>
      <c r="L102" s="43">
        <f t="shared" si="47"/>
        <v>0</v>
      </c>
      <c r="M102" s="42"/>
      <c r="N102" s="44">
        <f t="shared" si="48"/>
        <v>0</v>
      </c>
      <c r="O102" s="42"/>
      <c r="P102" s="55">
        <f t="shared" si="49"/>
        <v>0</v>
      </c>
      <c r="Q102" s="63" t="str">
        <f t="shared" si="45"/>
        <v>Вы не выбрали товар в этой строке</v>
      </c>
      <c r="R102" s="64"/>
      <c r="S102" s="5"/>
      <c r="T102" s="5"/>
    </row>
    <row r="103" spans="1:21" ht="99.95" customHeight="1" thickBot="1" x14ac:dyDescent="0.3">
      <c r="A103" s="10"/>
      <c r="B103" s="10" t="s">
        <v>113</v>
      </c>
      <c r="C103" s="20">
        <v>5</v>
      </c>
      <c r="D103" s="27" t="s">
        <v>198</v>
      </c>
      <c r="E103" s="28" t="s">
        <v>216</v>
      </c>
      <c r="F103" s="75">
        <v>24</v>
      </c>
      <c r="G103" s="10">
        <f t="shared" si="46"/>
        <v>2.5416666666666665E-3</v>
      </c>
      <c r="H103" s="10">
        <f t="shared" si="50"/>
        <v>0.95833333333333337</v>
      </c>
      <c r="I103" s="22">
        <v>670</v>
      </c>
      <c r="J103" s="56"/>
      <c r="K103" s="57"/>
      <c r="L103" s="43">
        <f t="shared" si="47"/>
        <v>0</v>
      </c>
      <c r="M103" s="42"/>
      <c r="N103" s="44">
        <f t="shared" si="48"/>
        <v>0</v>
      </c>
      <c r="O103" s="42"/>
      <c r="P103" s="55">
        <f t="shared" si="49"/>
        <v>0</v>
      </c>
      <c r="Q103" s="63" t="str">
        <f t="shared" si="45"/>
        <v>Вы не выбрали товар в этой строке</v>
      </c>
      <c r="R103" s="64"/>
      <c r="S103" s="5"/>
      <c r="T103" s="5"/>
    </row>
    <row r="104" spans="1:21" ht="99.95" customHeight="1" thickBot="1" x14ac:dyDescent="0.3">
      <c r="A104" s="10"/>
      <c r="B104" s="10" t="s">
        <v>113</v>
      </c>
      <c r="C104" s="20">
        <v>6</v>
      </c>
      <c r="D104" s="27" t="s">
        <v>199</v>
      </c>
      <c r="E104" s="28" t="s">
        <v>225</v>
      </c>
      <c r="F104" s="75">
        <v>24</v>
      </c>
      <c r="G104" s="10">
        <f t="shared" si="46"/>
        <v>2.5416666666666665E-3</v>
      </c>
      <c r="H104" s="10">
        <f t="shared" si="50"/>
        <v>0.95833333333333337</v>
      </c>
      <c r="I104" s="22">
        <v>670</v>
      </c>
      <c r="J104" s="56"/>
      <c r="K104" s="57"/>
      <c r="L104" s="43">
        <f t="shared" si="47"/>
        <v>0</v>
      </c>
      <c r="M104" s="42"/>
      <c r="N104" s="44">
        <f t="shared" si="48"/>
        <v>0</v>
      </c>
      <c r="O104" s="42"/>
      <c r="P104" s="55">
        <f t="shared" si="49"/>
        <v>0</v>
      </c>
      <c r="Q104" s="63" t="str">
        <f t="shared" si="45"/>
        <v>Вы не выбрали товар в этой строке</v>
      </c>
      <c r="R104" s="64"/>
      <c r="S104" s="5"/>
      <c r="T104" s="5"/>
    </row>
    <row r="105" spans="1:21" ht="99.95" customHeight="1" thickBot="1" x14ac:dyDescent="0.3">
      <c r="A105" s="10"/>
      <c r="B105" s="10" t="s">
        <v>113</v>
      </c>
      <c r="C105" s="20">
        <v>7</v>
      </c>
      <c r="D105" s="27" t="s">
        <v>115</v>
      </c>
      <c r="E105" s="11" t="s">
        <v>224</v>
      </c>
      <c r="F105" s="75">
        <v>24</v>
      </c>
      <c r="G105" s="10">
        <f t="shared" si="46"/>
        <v>2.5416666666666665E-3</v>
      </c>
      <c r="H105" s="10">
        <f t="shared" si="50"/>
        <v>0.95833333333333337</v>
      </c>
      <c r="I105" s="22">
        <v>670</v>
      </c>
      <c r="J105" s="56"/>
      <c r="K105" s="57"/>
      <c r="L105" s="43">
        <f t="shared" si="47"/>
        <v>0</v>
      </c>
      <c r="M105" s="42"/>
      <c r="N105" s="44">
        <f t="shared" si="48"/>
        <v>0</v>
      </c>
      <c r="O105" s="42"/>
      <c r="P105" s="55">
        <f t="shared" si="49"/>
        <v>0</v>
      </c>
      <c r="Q105" s="63" t="str">
        <f t="shared" si="45"/>
        <v>Вы не выбрали товар в этой строке</v>
      </c>
      <c r="R105" s="64"/>
      <c r="S105" s="5"/>
      <c r="T105" s="5"/>
    </row>
    <row r="106" spans="1:21" ht="99.95" customHeight="1" thickBot="1" x14ac:dyDescent="0.3">
      <c r="A106" s="10"/>
      <c r="B106" s="10" t="s">
        <v>113</v>
      </c>
      <c r="C106" s="20">
        <v>8</v>
      </c>
      <c r="D106" s="27" t="s">
        <v>200</v>
      </c>
      <c r="E106" s="11" t="s">
        <v>227</v>
      </c>
      <c r="F106" s="75">
        <v>24</v>
      </c>
      <c r="G106" s="10">
        <f t="shared" si="46"/>
        <v>2.5416666666666665E-3</v>
      </c>
      <c r="H106" s="10">
        <f t="shared" si="50"/>
        <v>0.95833333333333337</v>
      </c>
      <c r="I106" s="22">
        <v>670</v>
      </c>
      <c r="J106" s="56"/>
      <c r="K106" s="57"/>
      <c r="L106" s="43">
        <f t="shared" si="47"/>
        <v>0</v>
      </c>
      <c r="M106" s="42"/>
      <c r="N106" s="44">
        <f t="shared" si="48"/>
        <v>0</v>
      </c>
      <c r="O106" s="42"/>
      <c r="P106" s="55">
        <f t="shared" si="49"/>
        <v>0</v>
      </c>
      <c r="Q106" s="63" t="str">
        <f t="shared" si="45"/>
        <v>Вы не выбрали товар в этой строке</v>
      </c>
      <c r="R106" s="64"/>
      <c r="S106" s="29"/>
      <c r="T106" s="5"/>
    </row>
    <row r="107" spans="1:21" ht="99.95" customHeight="1" thickBot="1" x14ac:dyDescent="0.3">
      <c r="A107" s="10"/>
      <c r="B107" s="10" t="s">
        <v>113</v>
      </c>
      <c r="C107" s="20">
        <v>9</v>
      </c>
      <c r="D107" s="27" t="s">
        <v>195</v>
      </c>
      <c r="E107" s="11" t="s">
        <v>219</v>
      </c>
      <c r="F107" s="75">
        <v>24</v>
      </c>
      <c r="G107" s="10">
        <f t="shared" si="46"/>
        <v>2.5416666666666665E-3</v>
      </c>
      <c r="H107" s="10">
        <f t="shared" si="50"/>
        <v>0.95833333333333337</v>
      </c>
      <c r="I107" s="22">
        <v>670</v>
      </c>
      <c r="J107" s="56"/>
      <c r="K107" s="57"/>
      <c r="L107" s="43">
        <f t="shared" si="47"/>
        <v>0</v>
      </c>
      <c r="M107" s="42"/>
      <c r="N107" s="44">
        <f t="shared" si="48"/>
        <v>0</v>
      </c>
      <c r="O107" s="42"/>
      <c r="P107" s="55">
        <f t="shared" si="49"/>
        <v>0</v>
      </c>
      <c r="Q107" s="63" t="str">
        <f t="shared" si="45"/>
        <v>Вы не выбрали товар в этой строке</v>
      </c>
      <c r="R107" s="64"/>
      <c r="S107" s="5"/>
      <c r="T107" s="5"/>
    </row>
    <row r="108" spans="1:21" ht="99.95" customHeight="1" thickBot="1" x14ac:dyDescent="0.3">
      <c r="A108" s="10"/>
      <c r="B108" s="10" t="s">
        <v>113</v>
      </c>
      <c r="C108" s="20">
        <v>10</v>
      </c>
      <c r="D108" s="27" t="s">
        <v>201</v>
      </c>
      <c r="E108" s="11" t="s">
        <v>221</v>
      </c>
      <c r="F108" s="75">
        <v>24</v>
      </c>
      <c r="G108" s="10">
        <f t="shared" si="46"/>
        <v>2.5416666666666665E-3</v>
      </c>
      <c r="H108" s="10">
        <f t="shared" si="50"/>
        <v>0.95833333333333337</v>
      </c>
      <c r="I108" s="22">
        <v>670</v>
      </c>
      <c r="J108" s="56"/>
      <c r="K108" s="57"/>
      <c r="L108" s="43">
        <f t="shared" si="47"/>
        <v>0</v>
      </c>
      <c r="M108" s="42"/>
      <c r="N108" s="44">
        <f t="shared" si="48"/>
        <v>0</v>
      </c>
      <c r="O108" s="42"/>
      <c r="P108" s="55">
        <f t="shared" si="49"/>
        <v>0</v>
      </c>
      <c r="Q108" s="63" t="str">
        <f t="shared" si="45"/>
        <v>Вы не выбрали товар в этой строке</v>
      </c>
      <c r="R108" s="64"/>
      <c r="S108" s="29"/>
      <c r="T108" s="5"/>
      <c r="U108" s="17"/>
    </row>
    <row r="109" spans="1:21" ht="99.95" customHeight="1" thickBot="1" x14ac:dyDescent="0.3">
      <c r="A109" s="10"/>
      <c r="B109" s="10" t="s">
        <v>113</v>
      </c>
      <c r="C109" s="20">
        <v>11</v>
      </c>
      <c r="D109" s="27" t="s">
        <v>202</v>
      </c>
      <c r="E109" s="11" t="s">
        <v>223</v>
      </c>
      <c r="F109" s="75">
        <v>24</v>
      </c>
      <c r="G109" s="10">
        <f t="shared" si="46"/>
        <v>2.5416666666666665E-3</v>
      </c>
      <c r="H109" s="10">
        <f t="shared" si="50"/>
        <v>0.95833333333333337</v>
      </c>
      <c r="I109" s="22">
        <v>670</v>
      </c>
      <c r="J109" s="56"/>
      <c r="K109" s="57"/>
      <c r="L109" s="43">
        <f t="shared" si="47"/>
        <v>0</v>
      </c>
      <c r="M109" s="42"/>
      <c r="N109" s="44">
        <f t="shared" si="48"/>
        <v>0</v>
      </c>
      <c r="O109" s="42"/>
      <c r="P109" s="55">
        <f t="shared" si="49"/>
        <v>0</v>
      </c>
      <c r="Q109" s="63" t="str">
        <f t="shared" si="45"/>
        <v>Вы не выбрали товар в этой строке</v>
      </c>
      <c r="R109" s="64"/>
      <c r="S109" s="5"/>
      <c r="T109" s="29"/>
    </row>
    <row r="110" spans="1:21" ht="99.95" customHeight="1" thickBot="1" x14ac:dyDescent="0.3">
      <c r="A110" s="10"/>
      <c r="B110" s="10" t="s">
        <v>113</v>
      </c>
      <c r="C110" s="20">
        <v>12</v>
      </c>
      <c r="D110" s="27" t="s">
        <v>184</v>
      </c>
      <c r="E110" s="11" t="s">
        <v>220</v>
      </c>
      <c r="F110" s="75">
        <v>24</v>
      </c>
      <c r="G110" s="10">
        <f t="shared" si="46"/>
        <v>2.5416666666666665E-3</v>
      </c>
      <c r="H110" s="10">
        <f t="shared" si="50"/>
        <v>0.95833333333333337</v>
      </c>
      <c r="I110" s="22">
        <v>670</v>
      </c>
      <c r="J110" s="56"/>
      <c r="K110" s="57"/>
      <c r="L110" s="43">
        <f t="shared" si="47"/>
        <v>0</v>
      </c>
      <c r="M110" s="42"/>
      <c r="N110" s="44">
        <f t="shared" si="48"/>
        <v>0</v>
      </c>
      <c r="O110" s="42"/>
      <c r="P110" s="55">
        <f t="shared" si="49"/>
        <v>0</v>
      </c>
      <c r="Q110" s="63" t="str">
        <f t="shared" si="45"/>
        <v>Вы не выбрали товар в этой строке</v>
      </c>
      <c r="R110" s="64"/>
      <c r="S110" s="5"/>
      <c r="T110" s="5"/>
    </row>
    <row r="111" spans="1:21" ht="99.95" customHeight="1" thickBot="1" x14ac:dyDescent="0.3">
      <c r="A111" s="10"/>
      <c r="B111" s="10" t="s">
        <v>113</v>
      </c>
      <c r="C111" s="20">
        <v>13</v>
      </c>
      <c r="D111" s="27" t="s">
        <v>114</v>
      </c>
      <c r="E111" s="11" t="s">
        <v>218</v>
      </c>
      <c r="F111" s="75">
        <v>24</v>
      </c>
      <c r="G111" s="10">
        <f t="shared" si="46"/>
        <v>2.5416666666666665E-3</v>
      </c>
      <c r="H111" s="10">
        <f t="shared" si="50"/>
        <v>0.95833333333333337</v>
      </c>
      <c r="I111" s="22">
        <v>670</v>
      </c>
      <c r="J111" s="56"/>
      <c r="K111" s="57"/>
      <c r="L111" s="43">
        <f t="shared" si="47"/>
        <v>0</v>
      </c>
      <c r="M111" s="42"/>
      <c r="N111" s="44">
        <f t="shared" si="48"/>
        <v>0</v>
      </c>
      <c r="O111" s="42"/>
      <c r="P111" s="55">
        <f t="shared" si="49"/>
        <v>0</v>
      </c>
      <c r="Q111" s="63" t="str">
        <f t="shared" si="45"/>
        <v>Вы не выбрали товар в этой строке</v>
      </c>
      <c r="R111" s="64"/>
      <c r="S111" s="5"/>
      <c r="T111" s="5"/>
    </row>
    <row r="112" spans="1:21" ht="99.95" customHeight="1" thickBot="1" x14ac:dyDescent="0.3">
      <c r="A112" s="10"/>
      <c r="B112" s="10" t="s">
        <v>113</v>
      </c>
      <c r="C112" s="20">
        <v>14</v>
      </c>
      <c r="D112" s="27" t="s">
        <v>193</v>
      </c>
      <c r="E112" s="30" t="s">
        <v>234</v>
      </c>
      <c r="F112" s="75">
        <v>24</v>
      </c>
      <c r="G112" s="10">
        <f t="shared" si="46"/>
        <v>2.5416666666666665E-3</v>
      </c>
      <c r="H112" s="10">
        <f t="shared" si="50"/>
        <v>0.95833333333333337</v>
      </c>
      <c r="I112" s="22">
        <v>670</v>
      </c>
      <c r="J112" s="56"/>
      <c r="K112" s="57"/>
      <c r="L112" s="43">
        <f t="shared" si="47"/>
        <v>0</v>
      </c>
      <c r="M112" s="42"/>
      <c r="N112" s="44">
        <f t="shared" si="48"/>
        <v>0</v>
      </c>
      <c r="O112" s="42"/>
      <c r="P112" s="55">
        <f t="shared" si="49"/>
        <v>0</v>
      </c>
      <c r="Q112" s="63" t="str">
        <f t="shared" si="45"/>
        <v>Вы не выбрали товар в этой строке</v>
      </c>
      <c r="R112" s="64"/>
      <c r="S112" s="5"/>
      <c r="T112" s="5"/>
    </row>
    <row r="113" spans="1:20" ht="99.95" customHeight="1" thickBot="1" x14ac:dyDescent="0.3">
      <c r="A113" s="10"/>
      <c r="B113" s="10" t="s">
        <v>113</v>
      </c>
      <c r="C113" s="20">
        <v>15</v>
      </c>
      <c r="D113" s="27" t="s">
        <v>203</v>
      </c>
      <c r="E113" s="30" t="s">
        <v>233</v>
      </c>
      <c r="F113" s="75">
        <v>24</v>
      </c>
      <c r="G113" s="10">
        <f t="shared" si="46"/>
        <v>2.5416666666666665E-3</v>
      </c>
      <c r="H113" s="10">
        <f t="shared" si="50"/>
        <v>0.95833333333333337</v>
      </c>
      <c r="I113" s="22">
        <v>670</v>
      </c>
      <c r="J113" s="56"/>
      <c r="K113" s="57"/>
      <c r="L113" s="43">
        <f t="shared" si="47"/>
        <v>0</v>
      </c>
      <c r="M113" s="42"/>
      <c r="N113" s="44">
        <f t="shared" si="48"/>
        <v>0</v>
      </c>
      <c r="O113" s="42"/>
      <c r="P113" s="55">
        <f t="shared" si="49"/>
        <v>0</v>
      </c>
      <c r="Q113" s="63" t="str">
        <f t="shared" si="45"/>
        <v>Вы не выбрали товар в этой строке</v>
      </c>
      <c r="R113" s="64"/>
      <c r="S113" s="5"/>
      <c r="T113" s="5"/>
    </row>
    <row r="114" spans="1:20" ht="99.95" customHeight="1" thickBot="1" x14ac:dyDescent="0.3">
      <c r="A114" s="10"/>
      <c r="B114" s="10" t="s">
        <v>113</v>
      </c>
      <c r="C114" s="20">
        <v>16</v>
      </c>
      <c r="D114" s="27" t="s">
        <v>204</v>
      </c>
      <c r="E114" s="30" t="s">
        <v>235</v>
      </c>
      <c r="F114" s="75">
        <v>24</v>
      </c>
      <c r="G114" s="10">
        <f t="shared" si="46"/>
        <v>2.5416666666666665E-3</v>
      </c>
      <c r="H114" s="10">
        <f t="shared" si="50"/>
        <v>0.95833333333333337</v>
      </c>
      <c r="I114" s="22">
        <v>670</v>
      </c>
      <c r="J114" s="56"/>
      <c r="K114" s="57"/>
      <c r="L114" s="43">
        <f t="shared" si="47"/>
        <v>0</v>
      </c>
      <c r="M114" s="42"/>
      <c r="N114" s="44">
        <f t="shared" si="48"/>
        <v>0</v>
      </c>
      <c r="O114" s="42"/>
      <c r="P114" s="55">
        <f t="shared" si="49"/>
        <v>0</v>
      </c>
      <c r="Q114" s="63" t="str">
        <f t="shared" si="45"/>
        <v>Вы не выбрали товар в этой строке</v>
      </c>
      <c r="R114" s="64"/>
      <c r="S114" s="5"/>
      <c r="T114" s="5"/>
    </row>
    <row r="115" spans="1:20" ht="99.95" customHeight="1" thickBot="1" x14ac:dyDescent="0.3">
      <c r="A115" s="10"/>
      <c r="B115" s="10" t="s">
        <v>113</v>
      </c>
      <c r="C115" s="20">
        <v>17</v>
      </c>
      <c r="D115" s="27" t="s">
        <v>205</v>
      </c>
      <c r="E115" s="11" t="s">
        <v>262</v>
      </c>
      <c r="F115" s="75">
        <v>24</v>
      </c>
      <c r="G115" s="10">
        <f t="shared" si="46"/>
        <v>2.5416666666666665E-3</v>
      </c>
      <c r="H115" s="10">
        <f t="shared" si="50"/>
        <v>0.95833333333333337</v>
      </c>
      <c r="I115" s="22">
        <v>670</v>
      </c>
      <c r="J115" s="56"/>
      <c r="K115" s="57"/>
      <c r="L115" s="43">
        <f t="shared" si="47"/>
        <v>0</v>
      </c>
      <c r="M115" s="42"/>
      <c r="N115" s="44">
        <f t="shared" si="48"/>
        <v>0</v>
      </c>
      <c r="O115" s="42"/>
      <c r="P115" s="55">
        <f t="shared" si="49"/>
        <v>0</v>
      </c>
      <c r="Q115" s="63" t="str">
        <f t="shared" si="45"/>
        <v>Вы не выбрали товар в этой строке</v>
      </c>
      <c r="R115" s="64"/>
      <c r="S115" s="5"/>
      <c r="T115" s="5"/>
    </row>
    <row r="116" spans="1:20" ht="99.95" customHeight="1" thickBot="1" x14ac:dyDescent="0.3">
      <c r="A116" s="10"/>
      <c r="B116" s="10" t="s">
        <v>113</v>
      </c>
      <c r="C116" s="20">
        <v>18</v>
      </c>
      <c r="D116" s="27" t="s">
        <v>206</v>
      </c>
      <c r="E116" s="30" t="s">
        <v>244</v>
      </c>
      <c r="F116" s="75">
        <v>24</v>
      </c>
      <c r="G116" s="10">
        <f t="shared" si="46"/>
        <v>2.5416666666666665E-3</v>
      </c>
      <c r="H116" s="10">
        <f t="shared" si="50"/>
        <v>0.95833333333333337</v>
      </c>
      <c r="I116" s="22">
        <v>670</v>
      </c>
      <c r="J116" s="56"/>
      <c r="K116" s="57"/>
      <c r="L116" s="43">
        <f t="shared" si="47"/>
        <v>0</v>
      </c>
      <c r="M116" s="42"/>
      <c r="N116" s="44">
        <f t="shared" si="48"/>
        <v>0</v>
      </c>
      <c r="O116" s="42"/>
      <c r="P116" s="55">
        <f t="shared" si="49"/>
        <v>0</v>
      </c>
      <c r="Q116" s="63" t="str">
        <f t="shared" si="45"/>
        <v>Вы не выбрали товар в этой строке</v>
      </c>
      <c r="R116" s="64"/>
      <c r="S116" s="5"/>
      <c r="T116" s="5"/>
    </row>
    <row r="117" spans="1:20" ht="99.95" customHeight="1" thickBot="1" x14ac:dyDescent="0.3">
      <c r="A117" s="10"/>
      <c r="B117" s="10" t="s">
        <v>113</v>
      </c>
      <c r="C117" s="20">
        <v>19</v>
      </c>
      <c r="D117" s="27" t="s">
        <v>207</v>
      </c>
      <c r="E117" s="30" t="s">
        <v>245</v>
      </c>
      <c r="F117" s="75">
        <v>24</v>
      </c>
      <c r="G117" s="10">
        <f t="shared" si="46"/>
        <v>2.5416666666666665E-3</v>
      </c>
      <c r="H117" s="10">
        <f t="shared" si="50"/>
        <v>0.95833333333333337</v>
      </c>
      <c r="I117" s="22">
        <v>670</v>
      </c>
      <c r="J117" s="56"/>
      <c r="K117" s="57"/>
      <c r="L117" s="43">
        <f t="shared" si="47"/>
        <v>0</v>
      </c>
      <c r="M117" s="42"/>
      <c r="N117" s="44">
        <f t="shared" si="48"/>
        <v>0</v>
      </c>
      <c r="O117" s="42"/>
      <c r="P117" s="55">
        <f t="shared" si="49"/>
        <v>0</v>
      </c>
      <c r="Q117" s="63" t="str">
        <f t="shared" si="45"/>
        <v>Вы не выбрали товар в этой строке</v>
      </c>
      <c r="R117" s="64"/>
      <c r="S117" s="5"/>
      <c r="T117" s="5"/>
    </row>
    <row r="118" spans="1:20" ht="99.95" customHeight="1" thickBot="1" x14ac:dyDescent="0.3">
      <c r="A118" s="10"/>
      <c r="B118" s="10" t="s">
        <v>113</v>
      </c>
      <c r="C118" s="20">
        <v>20</v>
      </c>
      <c r="D118" s="27" t="s">
        <v>208</v>
      </c>
      <c r="E118" s="30" t="s">
        <v>236</v>
      </c>
      <c r="F118" s="75">
        <v>24</v>
      </c>
      <c r="G118" s="10">
        <f t="shared" si="46"/>
        <v>2.5416666666666665E-3</v>
      </c>
      <c r="H118" s="10">
        <f t="shared" si="50"/>
        <v>0.95833333333333337</v>
      </c>
      <c r="I118" s="22">
        <v>670</v>
      </c>
      <c r="J118" s="56"/>
      <c r="K118" s="57"/>
      <c r="L118" s="43">
        <f t="shared" si="47"/>
        <v>0</v>
      </c>
      <c r="M118" s="42"/>
      <c r="N118" s="44">
        <f t="shared" si="48"/>
        <v>0</v>
      </c>
      <c r="O118" s="42"/>
      <c r="P118" s="55">
        <f t="shared" si="49"/>
        <v>0</v>
      </c>
      <c r="Q118" s="63" t="str">
        <f t="shared" si="45"/>
        <v>Вы не выбрали товар в этой строке</v>
      </c>
      <c r="R118" s="64"/>
      <c r="S118" s="5"/>
      <c r="T118" s="5"/>
    </row>
    <row r="119" spans="1:20" ht="99.95" customHeight="1" thickBot="1" x14ac:dyDescent="0.3">
      <c r="A119" s="10"/>
      <c r="B119" s="10" t="s">
        <v>113</v>
      </c>
      <c r="C119" s="20">
        <v>21</v>
      </c>
      <c r="D119" s="27" t="s">
        <v>209</v>
      </c>
      <c r="E119" s="30" t="s">
        <v>237</v>
      </c>
      <c r="F119" s="75">
        <v>24</v>
      </c>
      <c r="G119" s="10">
        <f t="shared" si="46"/>
        <v>2.5416666666666665E-3</v>
      </c>
      <c r="H119" s="10">
        <f t="shared" si="50"/>
        <v>0.95833333333333337</v>
      </c>
      <c r="I119" s="22">
        <v>670</v>
      </c>
      <c r="J119" s="56"/>
      <c r="K119" s="57"/>
      <c r="L119" s="43">
        <f t="shared" si="47"/>
        <v>0</v>
      </c>
      <c r="M119" s="42"/>
      <c r="N119" s="44">
        <f t="shared" si="48"/>
        <v>0</v>
      </c>
      <c r="O119" s="42"/>
      <c r="P119" s="55">
        <f t="shared" si="49"/>
        <v>0</v>
      </c>
      <c r="Q119" s="63" t="str">
        <f t="shared" si="45"/>
        <v>Вы не выбрали товар в этой строке</v>
      </c>
      <c r="R119" s="64"/>
      <c r="S119" s="5"/>
      <c r="T119" s="5"/>
    </row>
    <row r="120" spans="1:20" ht="99.95" customHeight="1" thickBot="1" x14ac:dyDescent="0.3">
      <c r="A120" s="10"/>
      <c r="B120" s="10" t="s">
        <v>113</v>
      </c>
      <c r="C120" s="20">
        <v>22</v>
      </c>
      <c r="D120" s="27" t="s">
        <v>210</v>
      </c>
      <c r="E120" s="30" t="s">
        <v>238</v>
      </c>
      <c r="F120" s="75">
        <v>24</v>
      </c>
      <c r="G120" s="10">
        <f t="shared" si="46"/>
        <v>2.5416666666666665E-3</v>
      </c>
      <c r="H120" s="10">
        <f t="shared" si="50"/>
        <v>0.95833333333333337</v>
      </c>
      <c r="I120" s="22">
        <v>670</v>
      </c>
      <c r="J120" s="56"/>
      <c r="K120" s="57"/>
      <c r="L120" s="43">
        <f t="shared" si="47"/>
        <v>0</v>
      </c>
      <c r="M120" s="42"/>
      <c r="N120" s="44">
        <f t="shared" si="48"/>
        <v>0</v>
      </c>
      <c r="O120" s="42"/>
      <c r="P120" s="55">
        <f t="shared" si="49"/>
        <v>0</v>
      </c>
      <c r="Q120" s="63" t="str">
        <f t="shared" si="45"/>
        <v>Вы не выбрали товар в этой строке</v>
      </c>
      <c r="R120" s="64"/>
      <c r="S120" s="5"/>
      <c r="T120" s="5"/>
    </row>
    <row r="121" spans="1:20" ht="99.95" customHeight="1" thickBot="1" x14ac:dyDescent="0.3">
      <c r="A121" s="10"/>
      <c r="B121" s="10" t="s">
        <v>113</v>
      </c>
      <c r="C121" s="20">
        <v>23</v>
      </c>
      <c r="D121" s="27" t="s">
        <v>211</v>
      </c>
      <c r="E121" s="30" t="s">
        <v>239</v>
      </c>
      <c r="F121" s="75">
        <v>24</v>
      </c>
      <c r="G121" s="10">
        <f t="shared" si="46"/>
        <v>2.5416666666666665E-3</v>
      </c>
      <c r="H121" s="10">
        <f t="shared" si="50"/>
        <v>0.95833333333333337</v>
      </c>
      <c r="I121" s="22">
        <v>670</v>
      </c>
      <c r="J121" s="56"/>
      <c r="K121" s="57"/>
      <c r="L121" s="43">
        <f t="shared" si="47"/>
        <v>0</v>
      </c>
      <c r="M121" s="42"/>
      <c r="N121" s="44">
        <f t="shared" si="48"/>
        <v>0</v>
      </c>
      <c r="O121" s="42"/>
      <c r="P121" s="55">
        <f t="shared" si="49"/>
        <v>0</v>
      </c>
      <c r="Q121" s="63" t="str">
        <f t="shared" si="45"/>
        <v>Вы не выбрали товар в этой строке</v>
      </c>
      <c r="R121" s="64"/>
      <c r="S121" s="5"/>
      <c r="T121" s="5"/>
    </row>
    <row r="122" spans="1:20" ht="99.95" customHeight="1" thickBot="1" x14ac:dyDescent="0.3">
      <c r="A122" s="10"/>
      <c r="B122" s="10" t="s">
        <v>113</v>
      </c>
      <c r="C122" s="20">
        <v>24</v>
      </c>
      <c r="D122" s="27" t="s">
        <v>212</v>
      </c>
      <c r="E122" s="30" t="s">
        <v>240</v>
      </c>
      <c r="F122" s="75">
        <v>24</v>
      </c>
      <c r="G122" s="10">
        <f t="shared" si="46"/>
        <v>2.5416666666666665E-3</v>
      </c>
      <c r="H122" s="10">
        <f t="shared" si="50"/>
        <v>0.95833333333333337</v>
      </c>
      <c r="I122" s="22">
        <v>670</v>
      </c>
      <c r="J122" s="56"/>
      <c r="K122" s="57"/>
      <c r="L122" s="43">
        <f t="shared" si="47"/>
        <v>0</v>
      </c>
      <c r="M122" s="42"/>
      <c r="N122" s="44">
        <f t="shared" si="48"/>
        <v>0</v>
      </c>
      <c r="O122" s="42"/>
      <c r="P122" s="55">
        <f t="shared" si="49"/>
        <v>0</v>
      </c>
      <c r="Q122" s="63" t="str">
        <f t="shared" si="45"/>
        <v>Вы не выбрали товар в этой строке</v>
      </c>
      <c r="R122" s="64"/>
      <c r="S122" s="5"/>
      <c r="T122" s="5"/>
    </row>
    <row r="123" spans="1:20" ht="99.95" customHeight="1" thickBot="1" x14ac:dyDescent="0.3">
      <c r="A123" s="10"/>
      <c r="B123" s="10" t="s">
        <v>113</v>
      </c>
      <c r="C123" s="20">
        <v>25</v>
      </c>
      <c r="D123" s="27" t="s">
        <v>62</v>
      </c>
      <c r="E123" s="30" t="s">
        <v>241</v>
      </c>
      <c r="F123" s="75">
        <v>24</v>
      </c>
      <c r="G123" s="10">
        <f t="shared" si="46"/>
        <v>2.5416666666666665E-3</v>
      </c>
      <c r="H123" s="10">
        <f t="shared" si="50"/>
        <v>0.95833333333333337</v>
      </c>
      <c r="I123" s="22">
        <v>670</v>
      </c>
      <c r="J123" s="56"/>
      <c r="K123" s="57"/>
      <c r="L123" s="43">
        <f t="shared" si="47"/>
        <v>0</v>
      </c>
      <c r="M123" s="42"/>
      <c r="N123" s="44">
        <f t="shared" si="48"/>
        <v>0</v>
      </c>
      <c r="O123" s="42"/>
      <c r="P123" s="55">
        <f t="shared" si="49"/>
        <v>0</v>
      </c>
      <c r="Q123" s="63" t="str">
        <f t="shared" si="45"/>
        <v>Вы не выбрали товар в этой строке</v>
      </c>
      <c r="R123" s="64"/>
      <c r="S123" s="5"/>
      <c r="T123" s="5"/>
    </row>
    <row r="124" spans="1:20" ht="99.95" customHeight="1" thickBot="1" x14ac:dyDescent="0.3">
      <c r="A124" s="10"/>
      <c r="B124" s="10" t="s">
        <v>113</v>
      </c>
      <c r="C124" s="20">
        <v>26</v>
      </c>
      <c r="D124" s="27" t="s">
        <v>213</v>
      </c>
      <c r="E124" s="30" t="s">
        <v>242</v>
      </c>
      <c r="F124" s="75">
        <v>24</v>
      </c>
      <c r="G124" s="10">
        <f t="shared" si="46"/>
        <v>2.5416666666666665E-3</v>
      </c>
      <c r="H124" s="10">
        <f t="shared" si="50"/>
        <v>0.95833333333333337</v>
      </c>
      <c r="I124" s="22">
        <v>670</v>
      </c>
      <c r="J124" s="56"/>
      <c r="K124" s="57"/>
      <c r="L124" s="43">
        <f t="shared" si="47"/>
        <v>0</v>
      </c>
      <c r="M124" s="42"/>
      <c r="N124" s="44">
        <f t="shared" si="48"/>
        <v>0</v>
      </c>
      <c r="O124" s="42"/>
      <c r="P124" s="55">
        <f t="shared" si="49"/>
        <v>0</v>
      </c>
      <c r="Q124" s="63" t="str">
        <f t="shared" si="45"/>
        <v>Вы не выбрали товар в этой строке</v>
      </c>
      <c r="R124" s="64"/>
      <c r="S124" s="5"/>
      <c r="T124" s="5"/>
    </row>
    <row r="125" spans="1:20" ht="99.95" customHeight="1" thickBot="1" x14ac:dyDescent="0.3">
      <c r="A125" s="10"/>
      <c r="B125" s="10" t="s">
        <v>113</v>
      </c>
      <c r="C125" s="20">
        <v>27</v>
      </c>
      <c r="D125" s="27" t="s">
        <v>214</v>
      </c>
      <c r="E125" s="30" t="s">
        <v>243</v>
      </c>
      <c r="F125" s="75">
        <v>24</v>
      </c>
      <c r="G125" s="10">
        <f t="shared" si="46"/>
        <v>2.5416666666666665E-3</v>
      </c>
      <c r="H125" s="10">
        <f t="shared" si="50"/>
        <v>0.95833333333333337</v>
      </c>
      <c r="I125" s="22">
        <v>670</v>
      </c>
      <c r="J125" s="56"/>
      <c r="K125" s="57"/>
      <c r="L125" s="43">
        <f t="shared" si="47"/>
        <v>0</v>
      </c>
      <c r="M125" s="42"/>
      <c r="N125" s="44">
        <f t="shared" si="48"/>
        <v>0</v>
      </c>
      <c r="O125" s="42"/>
      <c r="P125" s="55">
        <f t="shared" si="49"/>
        <v>0</v>
      </c>
      <c r="Q125" s="63" t="str">
        <f>IF(OR((K125&lt;&gt;0),(J125&lt;&gt;0)),"Вы выбрали:                                "&amp;K125&amp;" Кор  ("&amp;K125*I125*F125&amp;"р)                                                                                      "&amp;J125&amp;" шт   ("&amp;J125*I125&amp;"р)","Вы не выбрали товар в этой строке")</f>
        <v>Вы не выбрали товар в этой строке</v>
      </c>
      <c r="R125" s="64"/>
      <c r="S125" s="5"/>
      <c r="T125" s="5"/>
    </row>
    <row r="126" spans="1:20" ht="39.950000000000003" customHeight="1" thickBot="1" x14ac:dyDescent="0.3">
      <c r="B126" s="68" t="s">
        <v>246</v>
      </c>
      <c r="C126" s="69"/>
      <c r="D126" s="69"/>
      <c r="E126" s="69"/>
      <c r="F126" s="69"/>
      <c r="G126" s="69"/>
      <c r="H126" s="69"/>
      <c r="I126" s="69"/>
      <c r="J126" s="69"/>
      <c r="K126" s="69"/>
      <c r="L126" s="69"/>
      <c r="M126" s="69"/>
      <c r="N126" s="69"/>
      <c r="O126" s="69"/>
      <c r="P126" s="69"/>
      <c r="Q126" s="69"/>
      <c r="R126" s="70"/>
      <c r="S126" s="60"/>
      <c r="T126" s="59"/>
    </row>
    <row r="127" spans="1:20" ht="99.95" customHeight="1" thickBot="1" x14ac:dyDescent="0.3">
      <c r="A127" s="6"/>
      <c r="B127" s="6" t="s">
        <v>118</v>
      </c>
      <c r="C127" s="6">
        <v>1</v>
      </c>
      <c r="D127" s="26" t="s">
        <v>228</v>
      </c>
      <c r="E127" s="7" t="s">
        <v>130</v>
      </c>
      <c r="F127" s="76">
        <v>9</v>
      </c>
      <c r="G127" s="6">
        <f>0.039/F127</f>
        <v>4.3333333333333331E-3</v>
      </c>
      <c r="H127" s="6">
        <f>15/9</f>
        <v>1.6666666666666667</v>
      </c>
      <c r="I127" s="31">
        <v>1040</v>
      </c>
      <c r="J127" s="56"/>
      <c r="K127" s="57"/>
      <c r="L127" s="43">
        <f t="shared" ref="L127" si="51">J127*G127+K127*G127*F127</f>
        <v>0</v>
      </c>
      <c r="M127" s="42"/>
      <c r="N127" s="44">
        <f t="shared" ref="N127" si="52">J127*H127+K127*H127*F127</f>
        <v>0</v>
      </c>
      <c r="O127" s="42"/>
      <c r="P127" s="55">
        <f t="shared" ref="P127" si="53">J127*I127+K127*I127*F127</f>
        <v>0</v>
      </c>
      <c r="Q127" s="63" t="str">
        <f t="shared" ref="Q127:Q142" si="54">IF(OR((K127&lt;&gt;0),(J127&lt;&gt;0)),"Вы выбрали:                                "&amp;K127&amp;" Кор  ("&amp;K127*I127*F127&amp;"р)                                                                                      "&amp;J127&amp;" шт   ("&amp;J127*I127&amp;"р)","Вы не выбрали товар в этой строке")</f>
        <v>Вы не выбрали товар в этой строке</v>
      </c>
      <c r="R127" s="64"/>
      <c r="S127" s="5"/>
      <c r="T127" s="5"/>
    </row>
    <row r="128" spans="1:20" ht="99.95" customHeight="1" thickBot="1" x14ac:dyDescent="0.3">
      <c r="A128" s="6"/>
      <c r="B128" s="6" t="s">
        <v>118</v>
      </c>
      <c r="C128" s="6">
        <v>2</v>
      </c>
      <c r="D128" s="26" t="s">
        <v>229</v>
      </c>
      <c r="E128" s="7" t="s">
        <v>119</v>
      </c>
      <c r="F128" s="76">
        <v>9</v>
      </c>
      <c r="G128" s="6">
        <f t="shared" ref="G128:G143" si="55">0.039/F128</f>
        <v>4.3333333333333331E-3</v>
      </c>
      <c r="H128" s="6">
        <f>15/9</f>
        <v>1.6666666666666667</v>
      </c>
      <c r="I128" s="31">
        <v>1040</v>
      </c>
      <c r="J128" s="56"/>
      <c r="K128" s="57"/>
      <c r="L128" s="43">
        <f t="shared" ref="L128:L144" si="56">J128*G128+K128*G128*F128</f>
        <v>0</v>
      </c>
      <c r="M128" s="42"/>
      <c r="N128" s="44">
        <f t="shared" ref="N128:N144" si="57">J128*H128+K128*H128*F128</f>
        <v>0</v>
      </c>
      <c r="O128" s="42"/>
      <c r="P128" s="55">
        <f t="shared" ref="P128:P144" si="58">J128*I128+K128*I128*F128</f>
        <v>0</v>
      </c>
      <c r="Q128" s="63" t="str">
        <f t="shared" si="54"/>
        <v>Вы не выбрали товар в этой строке</v>
      </c>
      <c r="R128" s="64"/>
      <c r="S128" s="5"/>
      <c r="T128" s="5"/>
    </row>
    <row r="129" spans="1:20" ht="99.95" customHeight="1" thickBot="1" x14ac:dyDescent="0.3">
      <c r="A129" s="6"/>
      <c r="B129" s="6" t="s">
        <v>118</v>
      </c>
      <c r="C129" s="6">
        <v>3</v>
      </c>
      <c r="D129" s="26" t="s">
        <v>230</v>
      </c>
      <c r="E129" s="7" t="s">
        <v>120</v>
      </c>
      <c r="F129" s="76">
        <v>9</v>
      </c>
      <c r="G129" s="6">
        <f t="shared" si="55"/>
        <v>4.3333333333333331E-3</v>
      </c>
      <c r="H129" s="6">
        <f t="shared" ref="H129:H143" si="59">15/9</f>
        <v>1.6666666666666667</v>
      </c>
      <c r="I129" s="31">
        <v>1040</v>
      </c>
      <c r="J129" s="56"/>
      <c r="K129" s="57"/>
      <c r="L129" s="43">
        <f t="shared" si="56"/>
        <v>0</v>
      </c>
      <c r="M129" s="42"/>
      <c r="N129" s="44">
        <f t="shared" si="57"/>
        <v>0</v>
      </c>
      <c r="O129" s="42"/>
      <c r="P129" s="55">
        <f t="shared" si="58"/>
        <v>0</v>
      </c>
      <c r="Q129" s="63" t="str">
        <f t="shared" si="54"/>
        <v>Вы не выбрали товар в этой строке</v>
      </c>
      <c r="R129" s="64"/>
      <c r="S129" s="5"/>
      <c r="T129" s="5"/>
    </row>
    <row r="130" spans="1:20" ht="99.95" customHeight="1" thickBot="1" x14ac:dyDescent="0.3">
      <c r="A130" s="6"/>
      <c r="B130" s="6" t="s">
        <v>118</v>
      </c>
      <c r="C130" s="6">
        <v>4</v>
      </c>
      <c r="D130" s="26" t="s">
        <v>129</v>
      </c>
      <c r="E130" s="7" t="s">
        <v>128</v>
      </c>
      <c r="F130" s="76">
        <v>9</v>
      </c>
      <c r="G130" s="6">
        <f t="shared" si="55"/>
        <v>4.3333333333333331E-3</v>
      </c>
      <c r="H130" s="6">
        <f t="shared" si="59"/>
        <v>1.6666666666666667</v>
      </c>
      <c r="I130" s="31">
        <v>1040</v>
      </c>
      <c r="J130" s="56"/>
      <c r="K130" s="57"/>
      <c r="L130" s="43">
        <f t="shared" si="56"/>
        <v>0</v>
      </c>
      <c r="M130" s="42"/>
      <c r="N130" s="44">
        <f t="shared" si="57"/>
        <v>0</v>
      </c>
      <c r="O130" s="42"/>
      <c r="P130" s="55">
        <f t="shared" si="58"/>
        <v>0</v>
      </c>
      <c r="Q130" s="63" t="str">
        <f t="shared" si="54"/>
        <v>Вы не выбрали товар в этой строке</v>
      </c>
      <c r="R130" s="64"/>
      <c r="S130" s="5"/>
      <c r="T130" s="5"/>
    </row>
    <row r="131" spans="1:20" ht="99.95" customHeight="1" thickBot="1" x14ac:dyDescent="0.3">
      <c r="A131" s="6"/>
      <c r="B131" s="6" t="s">
        <v>118</v>
      </c>
      <c r="C131" s="6">
        <v>5</v>
      </c>
      <c r="D131" s="26" t="s">
        <v>122</v>
      </c>
      <c r="E131" s="7" t="s">
        <v>121</v>
      </c>
      <c r="F131" s="76">
        <v>9</v>
      </c>
      <c r="G131" s="6">
        <f t="shared" si="55"/>
        <v>4.3333333333333331E-3</v>
      </c>
      <c r="H131" s="6">
        <f t="shared" si="59"/>
        <v>1.6666666666666667</v>
      </c>
      <c r="I131" s="31">
        <v>1040</v>
      </c>
      <c r="J131" s="56"/>
      <c r="K131" s="57"/>
      <c r="L131" s="43">
        <f t="shared" si="56"/>
        <v>0</v>
      </c>
      <c r="M131" s="42"/>
      <c r="N131" s="44">
        <f t="shared" si="57"/>
        <v>0</v>
      </c>
      <c r="O131" s="42"/>
      <c r="P131" s="55">
        <f t="shared" si="58"/>
        <v>0</v>
      </c>
      <c r="Q131" s="63" t="str">
        <f t="shared" si="54"/>
        <v>Вы не выбрали товар в этой строке</v>
      </c>
      <c r="R131" s="64"/>
      <c r="S131" s="5"/>
      <c r="T131" s="5"/>
    </row>
    <row r="132" spans="1:20" ht="99.95" customHeight="1" thickBot="1" x14ac:dyDescent="0.3">
      <c r="A132" s="6"/>
      <c r="B132" s="6" t="s">
        <v>118</v>
      </c>
      <c r="C132" s="6">
        <v>6</v>
      </c>
      <c r="D132" s="26" t="s">
        <v>231</v>
      </c>
      <c r="E132" s="7" t="s">
        <v>132</v>
      </c>
      <c r="F132" s="76">
        <v>9</v>
      </c>
      <c r="G132" s="6">
        <f t="shared" si="55"/>
        <v>4.3333333333333331E-3</v>
      </c>
      <c r="H132" s="6">
        <f t="shared" si="59"/>
        <v>1.6666666666666667</v>
      </c>
      <c r="I132" s="31">
        <v>1040</v>
      </c>
      <c r="J132" s="56"/>
      <c r="K132" s="57"/>
      <c r="L132" s="43">
        <f t="shared" si="56"/>
        <v>0</v>
      </c>
      <c r="M132" s="42"/>
      <c r="N132" s="44">
        <f t="shared" si="57"/>
        <v>0</v>
      </c>
      <c r="O132" s="42"/>
      <c r="P132" s="55">
        <f t="shared" si="58"/>
        <v>0</v>
      </c>
      <c r="Q132" s="63" t="str">
        <f t="shared" si="54"/>
        <v>Вы не выбрали товар в этой строке</v>
      </c>
      <c r="R132" s="64"/>
      <c r="S132" s="5"/>
      <c r="T132" s="5"/>
    </row>
    <row r="133" spans="1:20" ht="99.95" customHeight="1" thickBot="1" x14ac:dyDescent="0.3">
      <c r="A133" s="6"/>
      <c r="B133" s="6" t="s">
        <v>118</v>
      </c>
      <c r="C133" s="6">
        <v>7</v>
      </c>
      <c r="D133" s="26" t="s">
        <v>127</v>
      </c>
      <c r="E133" s="7" t="s">
        <v>126</v>
      </c>
      <c r="F133" s="76">
        <v>9</v>
      </c>
      <c r="G133" s="6">
        <f t="shared" si="55"/>
        <v>4.3333333333333331E-3</v>
      </c>
      <c r="H133" s="6">
        <f t="shared" si="59"/>
        <v>1.6666666666666667</v>
      </c>
      <c r="I133" s="31">
        <v>1040</v>
      </c>
      <c r="J133" s="56"/>
      <c r="K133" s="57"/>
      <c r="L133" s="43">
        <f t="shared" si="56"/>
        <v>0</v>
      </c>
      <c r="M133" s="42"/>
      <c r="N133" s="44">
        <f t="shared" si="57"/>
        <v>0</v>
      </c>
      <c r="O133" s="42"/>
      <c r="P133" s="55">
        <f t="shared" si="58"/>
        <v>0</v>
      </c>
      <c r="Q133" s="63" t="str">
        <f t="shared" si="54"/>
        <v>Вы не выбрали товар в этой строке</v>
      </c>
      <c r="R133" s="64"/>
      <c r="S133" s="5"/>
      <c r="T133" s="5"/>
    </row>
    <row r="134" spans="1:20" ht="99.95" customHeight="1" thickBot="1" x14ac:dyDescent="0.3">
      <c r="A134" s="6"/>
      <c r="B134" s="6" t="s">
        <v>118</v>
      </c>
      <c r="C134" s="6">
        <v>8</v>
      </c>
      <c r="D134" s="26" t="s">
        <v>232</v>
      </c>
      <c r="E134" s="7" t="s">
        <v>117</v>
      </c>
      <c r="F134" s="76">
        <v>9</v>
      </c>
      <c r="G134" s="6">
        <f t="shared" si="55"/>
        <v>4.3333333333333331E-3</v>
      </c>
      <c r="H134" s="6">
        <f t="shared" si="59"/>
        <v>1.6666666666666667</v>
      </c>
      <c r="I134" s="31">
        <v>1040</v>
      </c>
      <c r="J134" s="56"/>
      <c r="K134" s="57"/>
      <c r="L134" s="43">
        <f t="shared" si="56"/>
        <v>0</v>
      </c>
      <c r="M134" s="42"/>
      <c r="N134" s="44">
        <f t="shared" si="57"/>
        <v>0</v>
      </c>
      <c r="O134" s="42"/>
      <c r="P134" s="55">
        <f t="shared" si="58"/>
        <v>0</v>
      </c>
      <c r="Q134" s="63" t="str">
        <f t="shared" si="54"/>
        <v>Вы не выбрали товар в этой строке</v>
      </c>
      <c r="R134" s="64"/>
      <c r="S134" s="5"/>
      <c r="T134" s="5"/>
    </row>
    <row r="135" spans="1:20" ht="99.95" customHeight="1" thickBot="1" x14ac:dyDescent="0.3">
      <c r="A135" s="6"/>
      <c r="B135" s="6" t="s">
        <v>118</v>
      </c>
      <c r="C135" s="6">
        <v>9</v>
      </c>
      <c r="D135" s="26" t="s">
        <v>192</v>
      </c>
      <c r="E135" s="7" t="s">
        <v>131</v>
      </c>
      <c r="F135" s="76">
        <v>9</v>
      </c>
      <c r="G135" s="6">
        <f t="shared" si="55"/>
        <v>4.3333333333333331E-3</v>
      </c>
      <c r="H135" s="6">
        <f t="shared" si="59"/>
        <v>1.6666666666666667</v>
      </c>
      <c r="I135" s="31">
        <v>1040</v>
      </c>
      <c r="J135" s="56"/>
      <c r="K135" s="57"/>
      <c r="L135" s="43">
        <f t="shared" si="56"/>
        <v>0</v>
      </c>
      <c r="M135" s="42"/>
      <c r="N135" s="44">
        <f t="shared" si="57"/>
        <v>0</v>
      </c>
      <c r="O135" s="42"/>
      <c r="P135" s="55">
        <f t="shared" si="58"/>
        <v>0</v>
      </c>
      <c r="Q135" s="63" t="str">
        <f t="shared" si="54"/>
        <v>Вы не выбрали товар в этой строке</v>
      </c>
      <c r="R135" s="64"/>
      <c r="S135" s="5"/>
      <c r="T135" s="5"/>
    </row>
    <row r="136" spans="1:20" ht="99.95" customHeight="1" thickBot="1" x14ac:dyDescent="0.3">
      <c r="A136" s="6"/>
      <c r="B136" s="6" t="s">
        <v>118</v>
      </c>
      <c r="C136" s="6">
        <v>10</v>
      </c>
      <c r="D136" s="26" t="s">
        <v>247</v>
      </c>
      <c r="E136" s="7" t="s">
        <v>123</v>
      </c>
      <c r="F136" s="76">
        <v>9</v>
      </c>
      <c r="G136" s="6">
        <f t="shared" si="55"/>
        <v>4.3333333333333331E-3</v>
      </c>
      <c r="H136" s="6">
        <f t="shared" si="59"/>
        <v>1.6666666666666667</v>
      </c>
      <c r="I136" s="31">
        <v>1040</v>
      </c>
      <c r="J136" s="56"/>
      <c r="K136" s="57"/>
      <c r="L136" s="43">
        <f t="shared" si="56"/>
        <v>0</v>
      </c>
      <c r="M136" s="42"/>
      <c r="N136" s="44">
        <f t="shared" si="57"/>
        <v>0</v>
      </c>
      <c r="O136" s="42"/>
      <c r="P136" s="55">
        <f t="shared" si="58"/>
        <v>0</v>
      </c>
      <c r="Q136" s="63" t="str">
        <f t="shared" si="54"/>
        <v>Вы не выбрали товар в этой строке</v>
      </c>
      <c r="R136" s="64"/>
      <c r="S136" s="5"/>
      <c r="T136" s="5"/>
    </row>
    <row r="137" spans="1:20" ht="99.95" customHeight="1" thickBot="1" x14ac:dyDescent="0.3">
      <c r="A137" s="6"/>
      <c r="B137" s="6" t="s">
        <v>118</v>
      </c>
      <c r="C137" s="6">
        <v>11</v>
      </c>
      <c r="D137" s="26" t="s">
        <v>125</v>
      </c>
      <c r="E137" s="7" t="s">
        <v>124</v>
      </c>
      <c r="F137" s="76">
        <v>9</v>
      </c>
      <c r="G137" s="6">
        <f t="shared" si="55"/>
        <v>4.3333333333333331E-3</v>
      </c>
      <c r="H137" s="6">
        <f t="shared" si="59"/>
        <v>1.6666666666666667</v>
      </c>
      <c r="I137" s="31">
        <v>1040</v>
      </c>
      <c r="J137" s="56"/>
      <c r="K137" s="57"/>
      <c r="L137" s="43">
        <f t="shared" si="56"/>
        <v>0</v>
      </c>
      <c r="M137" s="42"/>
      <c r="N137" s="44">
        <f t="shared" si="57"/>
        <v>0</v>
      </c>
      <c r="O137" s="42"/>
      <c r="P137" s="55">
        <f t="shared" si="58"/>
        <v>0</v>
      </c>
      <c r="Q137" s="63" t="str">
        <f t="shared" si="54"/>
        <v>Вы не выбрали товар в этой строке</v>
      </c>
      <c r="R137" s="64"/>
      <c r="S137" s="5"/>
      <c r="T137" s="5"/>
    </row>
    <row r="138" spans="1:20" ht="99.95" customHeight="1" thickBot="1" x14ac:dyDescent="0.3">
      <c r="A138" s="6"/>
      <c r="B138" s="6" t="s">
        <v>118</v>
      </c>
      <c r="C138" s="6">
        <v>12</v>
      </c>
      <c r="D138" s="26" t="s">
        <v>134</v>
      </c>
      <c r="E138" s="7" t="s">
        <v>133</v>
      </c>
      <c r="F138" s="76">
        <v>9</v>
      </c>
      <c r="G138" s="6">
        <f t="shared" si="55"/>
        <v>4.3333333333333331E-3</v>
      </c>
      <c r="H138" s="6">
        <f t="shared" si="59"/>
        <v>1.6666666666666667</v>
      </c>
      <c r="I138" s="31">
        <v>1040</v>
      </c>
      <c r="J138" s="56"/>
      <c r="K138" s="57"/>
      <c r="L138" s="43">
        <f t="shared" si="56"/>
        <v>0</v>
      </c>
      <c r="M138" s="42"/>
      <c r="N138" s="44">
        <f t="shared" si="57"/>
        <v>0</v>
      </c>
      <c r="O138" s="42"/>
      <c r="P138" s="55">
        <f t="shared" si="58"/>
        <v>0</v>
      </c>
      <c r="Q138" s="63" t="str">
        <f t="shared" si="54"/>
        <v>Вы не выбрали товар в этой строке</v>
      </c>
      <c r="R138" s="64"/>
      <c r="S138" s="5"/>
      <c r="T138" s="5"/>
    </row>
    <row r="139" spans="1:20" ht="99.95" customHeight="1" thickBot="1" x14ac:dyDescent="0.3">
      <c r="A139" s="6"/>
      <c r="B139" s="6" t="s">
        <v>118</v>
      </c>
      <c r="C139" s="6">
        <v>13</v>
      </c>
      <c r="D139" s="26" t="s">
        <v>206</v>
      </c>
      <c r="E139" s="7" t="s">
        <v>117</v>
      </c>
      <c r="F139" s="76">
        <v>9</v>
      </c>
      <c r="G139" s="6">
        <f t="shared" si="55"/>
        <v>4.3333333333333331E-3</v>
      </c>
      <c r="H139" s="6">
        <f t="shared" si="59"/>
        <v>1.6666666666666667</v>
      </c>
      <c r="I139" s="31">
        <v>1040</v>
      </c>
      <c r="J139" s="56"/>
      <c r="K139" s="57"/>
      <c r="L139" s="43">
        <f t="shared" si="56"/>
        <v>0</v>
      </c>
      <c r="M139" s="42"/>
      <c r="N139" s="44">
        <f t="shared" si="57"/>
        <v>0</v>
      </c>
      <c r="O139" s="42"/>
      <c r="P139" s="55">
        <f t="shared" si="58"/>
        <v>0</v>
      </c>
      <c r="Q139" s="63" t="str">
        <f t="shared" si="54"/>
        <v>Вы не выбрали товар в этой строке</v>
      </c>
      <c r="R139" s="64"/>
      <c r="S139" s="5"/>
      <c r="T139" s="5"/>
    </row>
    <row r="140" spans="1:20" ht="99.95" customHeight="1" thickBot="1" x14ac:dyDescent="0.3">
      <c r="A140" s="6"/>
      <c r="B140" s="6" t="s">
        <v>118</v>
      </c>
      <c r="C140" s="6">
        <v>14</v>
      </c>
      <c r="D140" s="26" t="s">
        <v>248</v>
      </c>
      <c r="E140" s="32" t="s">
        <v>252</v>
      </c>
      <c r="F140" s="76">
        <v>9</v>
      </c>
      <c r="G140" s="6">
        <f t="shared" si="55"/>
        <v>4.3333333333333331E-3</v>
      </c>
      <c r="H140" s="6">
        <f t="shared" si="59"/>
        <v>1.6666666666666667</v>
      </c>
      <c r="I140" s="31">
        <v>1040</v>
      </c>
      <c r="J140" s="56"/>
      <c r="K140" s="57"/>
      <c r="L140" s="43">
        <f t="shared" si="56"/>
        <v>0</v>
      </c>
      <c r="M140" s="42"/>
      <c r="N140" s="44">
        <f t="shared" si="57"/>
        <v>0</v>
      </c>
      <c r="O140" s="42"/>
      <c r="P140" s="55">
        <f t="shared" si="58"/>
        <v>0</v>
      </c>
      <c r="Q140" s="63" t="str">
        <f t="shared" si="54"/>
        <v>Вы не выбрали товар в этой строке</v>
      </c>
      <c r="R140" s="64"/>
      <c r="S140" s="5"/>
      <c r="T140" s="5"/>
    </row>
    <row r="141" spans="1:20" ht="99.95" customHeight="1" thickBot="1" x14ac:dyDescent="0.3">
      <c r="A141" s="6"/>
      <c r="B141" s="6" t="s">
        <v>118</v>
      </c>
      <c r="C141" s="6">
        <v>15</v>
      </c>
      <c r="D141" s="26" t="s">
        <v>249</v>
      </c>
      <c r="E141" s="32" t="s">
        <v>253</v>
      </c>
      <c r="F141" s="76">
        <v>9</v>
      </c>
      <c r="G141" s="6">
        <f t="shared" si="55"/>
        <v>4.3333333333333331E-3</v>
      </c>
      <c r="H141" s="6">
        <f t="shared" si="59"/>
        <v>1.6666666666666667</v>
      </c>
      <c r="I141" s="31">
        <v>1040</v>
      </c>
      <c r="J141" s="56"/>
      <c r="K141" s="57"/>
      <c r="L141" s="43">
        <f t="shared" si="56"/>
        <v>0</v>
      </c>
      <c r="M141" s="42"/>
      <c r="N141" s="44">
        <f t="shared" si="57"/>
        <v>0</v>
      </c>
      <c r="O141" s="42"/>
      <c r="P141" s="55">
        <f t="shared" si="58"/>
        <v>0</v>
      </c>
      <c r="Q141" s="63" t="str">
        <f t="shared" si="54"/>
        <v>Вы не выбрали товар в этой строке</v>
      </c>
      <c r="R141" s="64"/>
      <c r="S141" s="5"/>
      <c r="T141" s="5"/>
    </row>
    <row r="142" spans="1:20" ht="99.95" customHeight="1" thickBot="1" x14ac:dyDescent="0.3">
      <c r="A142" s="6"/>
      <c r="B142" s="6" t="s">
        <v>118</v>
      </c>
      <c r="C142" s="6">
        <v>16</v>
      </c>
      <c r="D142" s="26" t="s">
        <v>250</v>
      </c>
      <c r="E142" s="32" t="s">
        <v>254</v>
      </c>
      <c r="F142" s="76">
        <v>9</v>
      </c>
      <c r="G142" s="6">
        <f t="shared" si="55"/>
        <v>4.3333333333333331E-3</v>
      </c>
      <c r="H142" s="6">
        <f t="shared" si="59"/>
        <v>1.6666666666666667</v>
      </c>
      <c r="I142" s="31">
        <v>1040</v>
      </c>
      <c r="J142" s="56"/>
      <c r="K142" s="57"/>
      <c r="L142" s="43">
        <f t="shared" si="56"/>
        <v>0</v>
      </c>
      <c r="M142" s="42"/>
      <c r="N142" s="44">
        <f t="shared" si="57"/>
        <v>0</v>
      </c>
      <c r="O142" s="42"/>
      <c r="P142" s="55">
        <f t="shared" si="58"/>
        <v>0</v>
      </c>
      <c r="Q142" s="63" t="str">
        <f t="shared" si="54"/>
        <v>Вы не выбрали товар в этой строке</v>
      </c>
      <c r="R142" s="64"/>
      <c r="S142" s="5"/>
      <c r="T142" s="5"/>
    </row>
    <row r="143" spans="1:20" ht="99.95" customHeight="1" thickBot="1" x14ac:dyDescent="0.3">
      <c r="A143" s="6"/>
      <c r="B143" s="6" t="s">
        <v>118</v>
      </c>
      <c r="C143" s="6">
        <v>17</v>
      </c>
      <c r="D143" s="26" t="s">
        <v>251</v>
      </c>
      <c r="E143" s="32" t="s">
        <v>255</v>
      </c>
      <c r="F143" s="76">
        <v>9</v>
      </c>
      <c r="G143" s="6">
        <f t="shared" si="55"/>
        <v>4.3333333333333331E-3</v>
      </c>
      <c r="H143" s="6">
        <f t="shared" si="59"/>
        <v>1.6666666666666667</v>
      </c>
      <c r="I143" s="31">
        <v>1040</v>
      </c>
      <c r="J143" s="56"/>
      <c r="K143" s="57"/>
      <c r="L143" s="43">
        <f t="shared" si="56"/>
        <v>0</v>
      </c>
      <c r="M143" s="42"/>
      <c r="N143" s="44">
        <f t="shared" si="57"/>
        <v>0</v>
      </c>
      <c r="O143" s="42"/>
      <c r="P143" s="55">
        <f t="shared" si="58"/>
        <v>0</v>
      </c>
      <c r="Q143" s="63" t="str">
        <f>IF(OR((K143&lt;&gt;0),(J143&lt;&gt;0)),"Вы выбрали:                                "&amp;K143&amp;" Кор  ("&amp;K143*I143*F143&amp;"р)                                                                                      "&amp;J143&amp;" шт   ("&amp;J143*I143&amp;"р)","Вы не выбрали товар в этой строке")</f>
        <v>Вы не выбрали товар в этой строке</v>
      </c>
      <c r="R143" s="64"/>
      <c r="S143" s="5"/>
      <c r="T143" s="5"/>
    </row>
    <row r="144" spans="1:20" ht="99.95" customHeight="1" thickBot="1" x14ac:dyDescent="0.3">
      <c r="A144" s="33" t="s">
        <v>135</v>
      </c>
      <c r="B144" s="33" t="s">
        <v>136</v>
      </c>
      <c r="C144" s="34"/>
      <c r="D144" s="35"/>
      <c r="E144" s="36" t="s">
        <v>137</v>
      </c>
      <c r="F144" s="77" t="s">
        <v>138</v>
      </c>
      <c r="G144" s="33">
        <v>2.8000000000000001E-2</v>
      </c>
      <c r="H144" s="6">
        <v>0.3</v>
      </c>
      <c r="I144" s="37">
        <v>180</v>
      </c>
      <c r="J144" s="56"/>
      <c r="K144" s="57"/>
      <c r="L144" s="43">
        <f t="shared" si="56"/>
        <v>0</v>
      </c>
      <c r="M144" s="42"/>
      <c r="N144" s="44">
        <f t="shared" si="57"/>
        <v>0</v>
      </c>
      <c r="O144" s="42"/>
      <c r="P144" s="55">
        <f t="shared" si="58"/>
        <v>0</v>
      </c>
      <c r="Q144" s="63" t="str">
        <f>IF(OR((K144&lt;&gt;0),(J144&lt;&gt;0)),"Вы выбрали:                                "&amp;K144&amp;" Кор  ("&amp;K144*I144*60&amp;"р)                                                                                      "&amp;J144&amp;" шт   ("&amp;J144*I144&amp;"р)","Вы не выбрали товар в этой строке")</f>
        <v>Вы не выбрали товар в этой строке</v>
      </c>
      <c r="R144" s="64"/>
      <c r="S144" s="5">
        <v>5</v>
      </c>
      <c r="T144" s="5"/>
    </row>
    <row r="145" spans="2:18" ht="95.25" customHeight="1" thickBot="1" x14ac:dyDescent="0.3">
      <c r="B145" s="51" t="s">
        <v>257</v>
      </c>
      <c r="C145" s="52"/>
      <c r="D145" s="38" t="str">
        <f>ROUND(M1,3) &amp;" м3"</f>
        <v>0 м3</v>
      </c>
      <c r="E145" s="39" t="s">
        <v>258</v>
      </c>
      <c r="F145" s="40" t="str">
        <f>ROUND(O1,3)&amp;" кг                                    "</f>
        <v xml:space="preserve">0 кг                                    </v>
      </c>
      <c r="G145" s="40"/>
      <c r="H145" s="40"/>
      <c r="I145" s="41"/>
      <c r="J145" s="61" t="s">
        <v>259</v>
      </c>
      <c r="K145" s="62"/>
      <c r="L145" s="62"/>
      <c r="M145" s="62"/>
      <c r="N145" s="62"/>
      <c r="O145" s="72">
        <f>Q1</f>
        <v>0</v>
      </c>
      <c r="P145" s="72"/>
      <c r="Q145" s="72"/>
      <c r="R145" s="73"/>
    </row>
    <row r="146" spans="2:18" ht="16.5" thickTop="1" x14ac:dyDescent="0.25"/>
  </sheetData>
  <sheetProtection formatCells="0" formatColumns="0" formatRows="0" insertColumns="0" insertRows="0" insertHyperlinks="0" deleteColumns="0" deleteRows="0" sort="0" autoFilter="0" pivotTables="0"/>
  <sortState ref="A131:J148">
    <sortCondition ref="C131:C148"/>
  </sortState>
  <mergeCells count="138">
    <mergeCell ref="Q142:R142"/>
    <mergeCell ref="Q143:R143"/>
    <mergeCell ref="Q144:R144"/>
    <mergeCell ref="Q1:R1"/>
    <mergeCell ref="O145:R145"/>
    <mergeCell ref="B22:R22"/>
    <mergeCell ref="B69:R69"/>
    <mergeCell ref="B98:R98"/>
    <mergeCell ref="B126:R126"/>
    <mergeCell ref="Q124:R124"/>
    <mergeCell ref="Q125:R125"/>
    <mergeCell ref="Q137:R137"/>
    <mergeCell ref="Q138:R138"/>
    <mergeCell ref="Q139:R139"/>
    <mergeCell ref="Q140:R140"/>
    <mergeCell ref="Q141:R141"/>
    <mergeCell ref="Q132:R132"/>
    <mergeCell ref="Q133:R133"/>
    <mergeCell ref="Q134:R134"/>
    <mergeCell ref="Q135:R135"/>
    <mergeCell ref="Q136:R136"/>
    <mergeCell ref="Q127:R127"/>
    <mergeCell ref="Q128:R128"/>
    <mergeCell ref="Q129:R129"/>
    <mergeCell ref="Q130:R130"/>
    <mergeCell ref="Q131:R131"/>
    <mergeCell ref="Q121:R121"/>
    <mergeCell ref="Q122:R122"/>
    <mergeCell ref="Q123:R123"/>
    <mergeCell ref="Q116:R116"/>
    <mergeCell ref="Q117:R117"/>
    <mergeCell ref="Q118:R118"/>
    <mergeCell ref="Q119:R119"/>
    <mergeCell ref="Q120:R120"/>
    <mergeCell ref="Q111:R111"/>
    <mergeCell ref="Q112:R112"/>
    <mergeCell ref="Q113:R113"/>
    <mergeCell ref="Q114:R114"/>
    <mergeCell ref="Q115:R115"/>
    <mergeCell ref="Q106:R106"/>
    <mergeCell ref="Q107:R107"/>
    <mergeCell ref="Q108:R108"/>
    <mergeCell ref="Q109:R109"/>
    <mergeCell ref="Q110:R110"/>
    <mergeCell ref="Q101:R101"/>
    <mergeCell ref="Q102:R102"/>
    <mergeCell ref="Q103:R103"/>
    <mergeCell ref="Q104:R104"/>
    <mergeCell ref="Q105:R105"/>
    <mergeCell ref="Q95:R95"/>
    <mergeCell ref="Q96:R96"/>
    <mergeCell ref="Q97:R97"/>
    <mergeCell ref="Q99:R99"/>
    <mergeCell ref="Q100:R100"/>
    <mergeCell ref="Q90:R90"/>
    <mergeCell ref="Q91:R91"/>
    <mergeCell ref="Q92:R92"/>
    <mergeCell ref="Q93:R93"/>
    <mergeCell ref="Q94:R94"/>
    <mergeCell ref="Q85:R85"/>
    <mergeCell ref="Q86:R86"/>
    <mergeCell ref="Q87:R87"/>
    <mergeCell ref="Q88:R88"/>
    <mergeCell ref="Q89:R89"/>
    <mergeCell ref="Q80:R80"/>
    <mergeCell ref="Q81:R81"/>
    <mergeCell ref="Q82:R82"/>
    <mergeCell ref="Q83:R83"/>
    <mergeCell ref="Q84:R84"/>
    <mergeCell ref="Q75:R75"/>
    <mergeCell ref="Q76:R76"/>
    <mergeCell ref="Q77:R77"/>
    <mergeCell ref="Q78:R78"/>
    <mergeCell ref="Q79:R79"/>
    <mergeCell ref="Q70:R70"/>
    <mergeCell ref="Q71:R71"/>
    <mergeCell ref="Q72:R72"/>
    <mergeCell ref="Q73:R73"/>
    <mergeCell ref="Q74:R74"/>
    <mergeCell ref="Q64:R64"/>
    <mergeCell ref="Q65:R65"/>
    <mergeCell ref="Q66:R66"/>
    <mergeCell ref="Q67:R67"/>
    <mergeCell ref="Q68:R68"/>
    <mergeCell ref="Q63:R63"/>
    <mergeCell ref="B55:R55"/>
    <mergeCell ref="B33:R33"/>
    <mergeCell ref="Q56:R56"/>
    <mergeCell ref="Q57:R57"/>
    <mergeCell ref="Q58:R58"/>
    <mergeCell ref="Q50:R50"/>
    <mergeCell ref="Q51:R51"/>
    <mergeCell ref="Q52:R52"/>
    <mergeCell ref="Q53:R53"/>
    <mergeCell ref="Q54:R54"/>
    <mergeCell ref="Q45:R45"/>
    <mergeCell ref="Q46:R46"/>
    <mergeCell ref="Q47:R47"/>
    <mergeCell ref="Q48:R48"/>
    <mergeCell ref="Q49:R49"/>
    <mergeCell ref="Q40:R40"/>
    <mergeCell ref="Q41:R41"/>
    <mergeCell ref="Q42:R42"/>
    <mergeCell ref="Q43:R43"/>
    <mergeCell ref="B10:R10"/>
    <mergeCell ref="Q23:R23"/>
    <mergeCell ref="Q11:R11"/>
    <mergeCell ref="Q12:R12"/>
    <mergeCell ref="Q13:R13"/>
    <mergeCell ref="Q14:R14"/>
    <mergeCell ref="Q15:R15"/>
    <mergeCell ref="Q16:R16"/>
    <mergeCell ref="Q17:R17"/>
    <mergeCell ref="Q18:R18"/>
    <mergeCell ref="J145:N145"/>
    <mergeCell ref="Q24:R24"/>
    <mergeCell ref="Q25:R25"/>
    <mergeCell ref="Q26:R26"/>
    <mergeCell ref="Q27:R27"/>
    <mergeCell ref="Q28:R28"/>
    <mergeCell ref="Q19:R19"/>
    <mergeCell ref="Q20:R20"/>
    <mergeCell ref="Q21:R21"/>
    <mergeCell ref="Q44:R44"/>
    <mergeCell ref="Q35:R35"/>
    <mergeCell ref="Q36:R36"/>
    <mergeCell ref="Q37:R37"/>
    <mergeCell ref="Q38:R38"/>
    <mergeCell ref="Q39:R39"/>
    <mergeCell ref="Q29:R29"/>
    <mergeCell ref="Q30:R30"/>
    <mergeCell ref="Q31:R31"/>
    <mergeCell ref="Q32:R32"/>
    <mergeCell ref="Q34:R34"/>
    <mergeCell ref="Q59:R59"/>
    <mergeCell ref="Q60:R60"/>
    <mergeCell ref="Q61:R61"/>
    <mergeCell ref="Q62:R62"/>
  </mergeCells>
  <dataValidations count="1">
    <dataValidation type="whole" operator="greaterThanOrEqual" allowBlank="1" showInputMessage="1" showErrorMessage="1" errorTitle="Ошибка!" error="Пожалуйста, введите целое, положительное число!" sqref="J99:K125 J23:K32 J56:K68 J34:K54 J11:K21 J70:K97 J127:K144">
      <formula1>0</formula1>
    </dataValidation>
  </dataValidations>
  <hyperlinks>
    <hyperlink ref="E13" r:id="rId1"/>
    <hyperlink ref="E14" r:id="rId2"/>
    <hyperlink ref="E16" r:id="rId3"/>
    <hyperlink ref="E19" r:id="rId4"/>
    <hyperlink ref="E15" r:id="rId5"/>
    <hyperlink ref="E24" r:id="rId6"/>
    <hyperlink ref="E26" r:id="rId7"/>
    <hyperlink ref="E29" r:id="rId8"/>
    <hyperlink ref="E28" r:id="rId9"/>
    <hyperlink ref="E27" r:id="rId10"/>
    <hyperlink ref="E25" r:id="rId11"/>
    <hyperlink ref="E31" r:id="rId12"/>
    <hyperlink ref="E30" r:id="rId13"/>
    <hyperlink ref="E23" r:id="rId14"/>
    <hyperlink ref="E32" r:id="rId15"/>
    <hyperlink ref="E37" r:id="rId16"/>
    <hyperlink ref="E36" r:id="rId17"/>
    <hyperlink ref="E43" r:id="rId18"/>
    <hyperlink ref="E39" r:id="rId19"/>
    <hyperlink ref="E51" r:id="rId20"/>
    <hyperlink ref="E35" r:id="rId21"/>
    <hyperlink ref="E45" r:id="rId22"/>
    <hyperlink ref="E38" r:id="rId23"/>
    <hyperlink ref="E48" r:id="rId24"/>
    <hyperlink ref="E44" r:id="rId25"/>
    <hyperlink ref="E40" r:id="rId26"/>
    <hyperlink ref="E46" r:id="rId27"/>
    <hyperlink ref="E34" r:id="rId28"/>
    <hyperlink ref="E41" r:id="rId29"/>
    <hyperlink ref="E47" r:id="rId30"/>
    <hyperlink ref="E11" r:id="rId31"/>
    <hyperlink ref="E12" r:id="rId32"/>
    <hyperlink ref="E20" r:id="rId33"/>
    <hyperlink ref="E21" r:id="rId34"/>
    <hyperlink ref="E17" r:id="rId35"/>
    <hyperlink ref="E18" r:id="rId36"/>
    <hyperlink ref="E82" r:id="rId37"/>
    <hyperlink ref="E97" r:id="rId38"/>
    <hyperlink ref="E87" r:id="rId39"/>
    <hyperlink ref="E78" r:id="rId40"/>
    <hyperlink ref="E91" r:id="rId41"/>
    <hyperlink ref="E90" r:id="rId42"/>
    <hyperlink ref="E89" r:id="rId43"/>
    <hyperlink ref="E88" r:id="rId44"/>
    <hyperlink ref="E94" r:id="rId45"/>
    <hyperlink ref="E86" r:id="rId46"/>
    <hyperlink ref="E85" r:id="rId47"/>
    <hyperlink ref="E70" r:id="rId48"/>
    <hyperlink ref="E84" r:id="rId49"/>
    <hyperlink ref="E96" r:id="rId50"/>
    <hyperlink ref="E83" r:id="rId51"/>
    <hyperlink ref="E95" r:id="rId52"/>
    <hyperlink ref="E81" r:id="rId53"/>
    <hyperlink ref="E80" r:id="rId54"/>
    <hyperlink ref="E79" r:id="rId55"/>
    <hyperlink ref="E92" r:id="rId56"/>
    <hyperlink ref="E77" r:id="rId57"/>
    <hyperlink ref="E76" r:id="rId58"/>
    <hyperlink ref="E75" r:id="rId59"/>
    <hyperlink ref="E74" r:id="rId60"/>
    <hyperlink ref="E93" r:id="rId61"/>
    <hyperlink ref="E72" r:id="rId62"/>
    <hyperlink ref="E71" r:id="rId63"/>
    <hyperlink ref="E42" r:id="rId64"/>
    <hyperlink ref="E50" r:id="rId65"/>
    <hyperlink ref="E52" r:id="rId66"/>
    <hyperlink ref="E56" r:id="rId67"/>
    <hyperlink ref="E57" r:id="rId68"/>
    <hyperlink ref="E58" r:id="rId69"/>
    <hyperlink ref="E59" r:id="rId70"/>
    <hyperlink ref="E60" r:id="rId71"/>
    <hyperlink ref="E61" r:id="rId72"/>
    <hyperlink ref="E62" r:id="rId73"/>
    <hyperlink ref="E63" r:id="rId74"/>
    <hyperlink ref="E64" r:id="rId75"/>
    <hyperlink ref="E65" r:id="rId76"/>
    <hyperlink ref="E66" r:id="rId77"/>
    <hyperlink ref="E67" r:id="rId78"/>
    <hyperlink ref="E68" r:id="rId79"/>
    <hyperlink ref="E73" r:id="rId80"/>
    <hyperlink ref="E100" r:id="rId81"/>
    <hyperlink ref="E111" r:id="rId82"/>
    <hyperlink ref="E107" r:id="rId83"/>
    <hyperlink ref="E110" r:id="rId84"/>
    <hyperlink ref="E108" r:id="rId85"/>
    <hyperlink ref="E99" r:id="rId86"/>
    <hyperlink ref="E109" r:id="rId87"/>
    <hyperlink ref="E101" r:id="rId88"/>
    <hyperlink ref="E105" r:id="rId89"/>
    <hyperlink ref="E104" r:id="rId90"/>
    <hyperlink ref="E102" r:id="rId91"/>
    <hyperlink ref="E106" r:id="rId92"/>
    <hyperlink ref="E103" r:id="rId93"/>
    <hyperlink ref="E112" r:id="rId94"/>
    <hyperlink ref="E113" r:id="rId95"/>
    <hyperlink ref="E114" r:id="rId96"/>
    <hyperlink ref="E116" r:id="rId97"/>
    <hyperlink ref="E117" r:id="rId98"/>
    <hyperlink ref="E118" r:id="rId99"/>
    <hyperlink ref="E119" r:id="rId100"/>
    <hyperlink ref="E120" r:id="rId101"/>
    <hyperlink ref="E121" r:id="rId102"/>
    <hyperlink ref="E122" r:id="rId103"/>
    <hyperlink ref="E123" r:id="rId104"/>
    <hyperlink ref="E124" r:id="rId105"/>
    <hyperlink ref="E125" r:id="rId106"/>
    <hyperlink ref="E127" r:id="rId107"/>
    <hyperlink ref="E128" r:id="rId108"/>
    <hyperlink ref="E129" r:id="rId109"/>
    <hyperlink ref="E130" r:id="rId110"/>
    <hyperlink ref="E131" r:id="rId111"/>
    <hyperlink ref="E132" r:id="rId112"/>
    <hyperlink ref="E133" r:id="rId113"/>
    <hyperlink ref="E135" r:id="rId114"/>
    <hyperlink ref="E136" r:id="rId115"/>
    <hyperlink ref="E137" r:id="rId116"/>
    <hyperlink ref="E138" r:id="rId117"/>
    <hyperlink ref="E139" r:id="rId118"/>
    <hyperlink ref="E140" r:id="rId119"/>
    <hyperlink ref="E141" r:id="rId120"/>
    <hyperlink ref="E142" r:id="rId121"/>
    <hyperlink ref="E143" r:id="rId122"/>
    <hyperlink ref="E144" r:id="rId123"/>
    <hyperlink ref="E115" r:id="rId124"/>
    <hyperlink ref="E49" r:id="rId125"/>
    <hyperlink ref="E53" r:id="rId126"/>
    <hyperlink ref="E54" r:id="rId127"/>
    <hyperlink ref="E134" r:id="rId128"/>
  </hyperlinks>
  <pageMargins left="0.7" right="0.7" top="0.75" bottom="0.75" header="0.3" footer="0.3"/>
  <pageSetup paperSize="9" orientation="portrait" r:id="rId129"/>
  <drawing r:id="rId13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Лист1</vt:lpstr>
    </vt:vector>
  </TitlesOfParts>
  <Company>SPecialiST RePack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Dmitriy Ser</dc:creator>
  <cp:lastModifiedBy>Kirill</cp:lastModifiedBy>
  <dcterms:created xsi:type="dcterms:W3CDTF">2016-06-03T14:31:02Z</dcterms:created>
  <dcterms:modified xsi:type="dcterms:W3CDTF">2017-09-08T10:22:36Z</dcterms:modified>
</cp:coreProperties>
</file>